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Tzo Skrad\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1940" firstSheet="2" activeTab="4"/>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29" i="9" l="1"/>
  <c r="J1429" i="9"/>
  <c r="F299" i="9"/>
  <c r="F298" i="9"/>
  <c r="F297" i="9"/>
  <c r="F296" i="9"/>
  <c r="F295" i="9"/>
  <c r="F294" i="9"/>
  <c r="F293" i="9" s="1"/>
  <c r="F292" i="9"/>
  <c r="F291" i="9"/>
  <c r="H290" i="9"/>
  <c r="G290" i="9"/>
  <c r="F290" i="9"/>
  <c r="F289" i="9"/>
  <c r="H288" i="9"/>
  <c r="G288" i="9"/>
  <c r="F288" i="9"/>
  <c r="F287" i="9"/>
  <c r="F286" i="9"/>
  <c r="H285" i="9"/>
  <c r="E285" i="9" s="1"/>
  <c r="G285" i="9"/>
  <c r="F285" i="9"/>
  <c r="H284" i="9"/>
  <c r="G284" i="9"/>
  <c r="F284" i="9"/>
  <c r="H283" i="9"/>
  <c r="G283" i="9"/>
  <c r="F283" i="9"/>
  <c r="F282" i="9"/>
  <c r="H281" i="9"/>
  <c r="G281" i="9"/>
  <c r="F281" i="9"/>
  <c r="H280" i="9"/>
  <c r="G280" i="9"/>
  <c r="F280" i="9"/>
  <c r="H279" i="9"/>
  <c r="G279" i="9"/>
  <c r="F279" i="9"/>
  <c r="F278" i="9"/>
  <c r="F277" i="9"/>
  <c r="F276" i="9"/>
  <c r="F275" i="9" s="1"/>
  <c r="L274" i="9"/>
  <c r="H274" i="9"/>
  <c r="F274" i="9"/>
  <c r="I273" i="9"/>
  <c r="H273" i="9"/>
  <c r="F273"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M228" i="9"/>
  <c r="L228" i="9"/>
  <c r="E228" i="9"/>
  <c r="M227" i="9"/>
  <c r="L227" i="9"/>
  <c r="E227" i="9"/>
  <c r="M226" i="9"/>
  <c r="L226" i="9"/>
  <c r="E226" i="9"/>
  <c r="H225" i="9"/>
  <c r="G225" i="9"/>
  <c r="F225" i="9"/>
  <c r="M224" i="9"/>
  <c r="L224" i="9"/>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L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E159" i="9" s="1"/>
  <c r="G159" i="9"/>
  <c r="F159" i="9"/>
  <c r="H158" i="9"/>
  <c r="G158" i="9"/>
  <c r="F158" i="9"/>
  <c r="H157" i="9"/>
  <c r="G157" i="9"/>
  <c r="F157" i="9"/>
  <c r="H156" i="9"/>
  <c r="G156" i="9"/>
  <c r="F156" i="9"/>
  <c r="H155" i="9"/>
  <c r="E155" i="9" s="1"/>
  <c r="B155" i="9" s="1"/>
  <c r="G155" i="9"/>
  <c r="F155" i="9"/>
  <c r="H154" i="9"/>
  <c r="G154" i="9"/>
  <c r="F154" i="9"/>
  <c r="H153" i="9"/>
  <c r="G153" i="9"/>
  <c r="F153" i="9"/>
  <c r="H152" i="9"/>
  <c r="G152" i="9"/>
  <c r="F152" i="9"/>
  <c r="H151" i="9"/>
  <c r="E151" i="9" s="1"/>
  <c r="G151" i="9"/>
  <c r="F151" i="9"/>
  <c r="H150" i="9"/>
  <c r="G150" i="9"/>
  <c r="F150" i="9"/>
  <c r="H149" i="9"/>
  <c r="E149" i="9" s="1"/>
  <c r="G149" i="9"/>
  <c r="F149" i="9"/>
  <c r="H148" i="9"/>
  <c r="G148" i="9"/>
  <c r="F148" i="9"/>
  <c r="H147" i="9"/>
  <c r="E147" i="9" s="1"/>
  <c r="B147" i="9" s="1"/>
  <c r="G147" i="9"/>
  <c r="F147" i="9"/>
  <c r="H146" i="9"/>
  <c r="G146" i="9"/>
  <c r="F146" i="9"/>
  <c r="H145" i="9"/>
  <c r="G145" i="9"/>
  <c r="F145" i="9"/>
  <c r="H144" i="9"/>
  <c r="G144" i="9"/>
  <c r="F144" i="9"/>
  <c r="H143" i="9"/>
  <c r="G143" i="9"/>
  <c r="F143" i="9"/>
  <c r="F142" i="9"/>
  <c r="H141" i="9"/>
  <c r="G141" i="9"/>
  <c r="F141" i="9"/>
  <c r="H140" i="9"/>
  <c r="G140" i="9"/>
  <c r="F140" i="9"/>
  <c r="H139" i="9"/>
  <c r="G139" i="9"/>
  <c r="F139" i="9"/>
  <c r="H138" i="9"/>
  <c r="G138" i="9"/>
  <c r="F138" i="9"/>
  <c r="H137" i="9"/>
  <c r="G137" i="9"/>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F109" i="9"/>
  <c r="H108" i="9"/>
  <c r="G108" i="9"/>
  <c r="F108" i="9"/>
  <c r="H107" i="9"/>
  <c r="G107" i="9"/>
  <c r="F107" i="9"/>
  <c r="H106" i="9"/>
  <c r="G106" i="9"/>
  <c r="F106" i="9"/>
  <c r="H105" i="9"/>
  <c r="E105" i="9" s="1"/>
  <c r="G105" i="9"/>
  <c r="F105" i="9"/>
  <c r="H104" i="9"/>
  <c r="G104" i="9"/>
  <c r="F104" i="9"/>
  <c r="H103" i="9"/>
  <c r="G103" i="9"/>
  <c r="F103" i="9"/>
  <c r="H102" i="9"/>
  <c r="G102" i="9"/>
  <c r="F102" i="9"/>
  <c r="H101" i="9"/>
  <c r="G101" i="9"/>
  <c r="F101" i="9"/>
  <c r="H100" i="9"/>
  <c r="G100" i="9"/>
  <c r="F100" i="9"/>
  <c r="H99" i="9"/>
  <c r="G99" i="9"/>
  <c r="F99" i="9"/>
  <c r="H98" i="9"/>
  <c r="G98" i="9"/>
  <c r="F98" i="9"/>
  <c r="H97" i="9"/>
  <c r="G97" i="9"/>
  <c r="F97" i="9"/>
  <c r="H96" i="9"/>
  <c r="G96" i="9"/>
  <c r="F96" i="9"/>
  <c r="H95" i="9"/>
  <c r="G95" i="9"/>
  <c r="F95" i="9"/>
  <c r="H94" i="9"/>
  <c r="G94" i="9"/>
  <c r="F94" i="9"/>
  <c r="H93" i="9"/>
  <c r="E93" i="9" s="1"/>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E57" i="9"/>
  <c r="B57" i="9" s="1"/>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E35" i="9" s="1"/>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H24" i="9"/>
  <c r="G24" i="9"/>
  <c r="F24" i="9"/>
  <c r="H23" i="9"/>
  <c r="G23" i="9"/>
  <c r="F23" i="9"/>
  <c r="H22" i="9"/>
  <c r="G22" i="9"/>
  <c r="F22" i="9"/>
  <c r="H21" i="9"/>
  <c r="G21" i="9"/>
  <c r="F21" i="9"/>
  <c r="F20" i="9"/>
  <c r="F4" i="9"/>
  <c r="O3" i="9"/>
  <c r="G274" i="9" s="1"/>
  <c r="I3" i="9"/>
  <c r="H3" i="9"/>
  <c r="G3" i="9"/>
  <c r="D101" i="8"/>
  <c r="C1576" i="1" s="1"/>
  <c r="D95" i="8"/>
  <c r="C1570" i="1" s="1"/>
  <c r="D90" i="8"/>
  <c r="D85" i="8"/>
  <c r="C1560" i="1" s="1"/>
  <c r="D80" i="8"/>
  <c r="C1555" i="1" s="1"/>
  <c r="D75" i="8"/>
  <c r="D70" i="8"/>
  <c r="C1545" i="1" s="1"/>
  <c r="D65" i="8"/>
  <c r="D60" i="8"/>
  <c r="D55" i="8"/>
  <c r="D50" i="8"/>
  <c r="C1525" i="1" s="1"/>
  <c r="D44" i="8"/>
  <c r="D36" i="8"/>
  <c r="D26" i="8"/>
  <c r="D18" i="8"/>
  <c r="C1493" i="1" s="1"/>
  <c r="D8" i="8"/>
  <c r="E44" i="7"/>
  <c r="D44" i="7"/>
  <c r="E39" i="7"/>
  <c r="D39" i="7"/>
  <c r="E38" i="7"/>
  <c r="D38" i="7"/>
  <c r="E30" i="7"/>
  <c r="D30" i="7"/>
  <c r="E23" i="7"/>
  <c r="D23" i="7"/>
  <c r="E22" i="7"/>
  <c r="D22" i="7"/>
  <c r="E7" i="7"/>
  <c r="D7" i="7"/>
  <c r="E6" i="7"/>
  <c r="D6" i="7"/>
  <c r="E5" i="7"/>
  <c r="D5" i="7"/>
  <c r="G297" i="9" s="1"/>
  <c r="E297" i="9" s="1"/>
  <c r="F140" i="6"/>
  <c r="F139" i="6"/>
  <c r="F138" i="6"/>
  <c r="F137" i="6"/>
  <c r="F136" i="6"/>
  <c r="F135" i="6"/>
  <c r="F134" i="6"/>
  <c r="F133" i="6"/>
  <c r="F132" i="6"/>
  <c r="F131" i="6"/>
  <c r="E130" i="6"/>
  <c r="D130" i="6"/>
  <c r="F130" i="6" s="1"/>
  <c r="E129" i="6"/>
  <c r="D129" i="6"/>
  <c r="F128" i="6"/>
  <c r="F127" i="6"/>
  <c r="F126" i="6"/>
  <c r="F125" i="6"/>
  <c r="F124" i="6"/>
  <c r="F123" i="6"/>
  <c r="E122" i="6"/>
  <c r="D122" i="6"/>
  <c r="F122" i="6" s="1"/>
  <c r="F121" i="6"/>
  <c r="F120" i="6"/>
  <c r="F119" i="6"/>
  <c r="E118" i="6"/>
  <c r="D118" i="6"/>
  <c r="F118" i="6" s="1"/>
  <c r="F117" i="6"/>
  <c r="F116" i="6"/>
  <c r="E115" i="6"/>
  <c r="D115" i="6"/>
  <c r="F113" i="6"/>
  <c r="F112" i="6"/>
  <c r="F111" i="6"/>
  <c r="F110" i="6"/>
  <c r="F109" i="6"/>
  <c r="F108" i="6"/>
  <c r="E107" i="6"/>
  <c r="D107" i="6"/>
  <c r="F106" i="6"/>
  <c r="F105" i="6"/>
  <c r="F104" i="6"/>
  <c r="F103" i="6"/>
  <c r="F102" i="6"/>
  <c r="F101" i="6"/>
  <c r="F100" i="6"/>
  <c r="E99" i="6"/>
  <c r="D99" i="6"/>
  <c r="F99" i="6" s="1"/>
  <c r="F98" i="6"/>
  <c r="F97" i="6"/>
  <c r="F96" i="6"/>
  <c r="F95" i="6"/>
  <c r="E94" i="6"/>
  <c r="D94" i="6"/>
  <c r="F94" i="6" s="1"/>
  <c r="F93" i="6"/>
  <c r="F92" i="6"/>
  <c r="F91" i="6"/>
  <c r="E90" i="6"/>
  <c r="D90" i="6"/>
  <c r="F90" i="6" s="1"/>
  <c r="F88" i="6"/>
  <c r="F87" i="6"/>
  <c r="F86" i="6"/>
  <c r="F85" i="6"/>
  <c r="F84" i="6"/>
  <c r="F83" i="6"/>
  <c r="E82" i="6"/>
  <c r="D82" i="6"/>
  <c r="F81" i="6"/>
  <c r="F80" i="6"/>
  <c r="F79" i="6"/>
  <c r="F78" i="6"/>
  <c r="F77" i="6"/>
  <c r="F76" i="6"/>
  <c r="E75" i="6"/>
  <c r="D75" i="6"/>
  <c r="F74" i="6"/>
  <c r="F73" i="6"/>
  <c r="F72" i="6"/>
  <c r="F71" i="6"/>
  <c r="F70" i="6"/>
  <c r="F69" i="6"/>
  <c r="F68" i="6"/>
  <c r="F67" i="6"/>
  <c r="E66" i="6"/>
  <c r="D66" i="6"/>
  <c r="F65" i="6"/>
  <c r="F64" i="6"/>
  <c r="F63" i="6"/>
  <c r="F62" i="6"/>
  <c r="E61" i="6"/>
  <c r="D61" i="6"/>
  <c r="F60" i="6"/>
  <c r="F59" i="6"/>
  <c r="F58" i="6"/>
  <c r="F57" i="6"/>
  <c r="F56" i="6"/>
  <c r="F55" i="6"/>
  <c r="E54" i="6"/>
  <c r="D54" i="6"/>
  <c r="F53" i="6"/>
  <c r="F52" i="6"/>
  <c r="F51" i="6"/>
  <c r="E50" i="6"/>
  <c r="D50" i="6"/>
  <c r="F50" i="6" s="1"/>
  <c r="F49" i="6"/>
  <c r="F48" i="6"/>
  <c r="F47" i="6"/>
  <c r="F46" i="6"/>
  <c r="F45" i="6"/>
  <c r="F44" i="6"/>
  <c r="E43" i="6"/>
  <c r="D43" i="6"/>
  <c r="F42" i="6"/>
  <c r="F41" i="6"/>
  <c r="F40" i="6"/>
  <c r="E39" i="6"/>
  <c r="D1333" i="1" s="1"/>
  <c r="D39" i="6"/>
  <c r="F38" i="6"/>
  <c r="F37" i="6"/>
  <c r="E36" i="6"/>
  <c r="D36" i="6"/>
  <c r="F34" i="6"/>
  <c r="F33" i="6"/>
  <c r="F32" i="6"/>
  <c r="F31" i="6"/>
  <c r="F30" i="6"/>
  <c r="F29" i="6"/>
  <c r="E28" i="6"/>
  <c r="D28" i="6"/>
  <c r="F27" i="6"/>
  <c r="F26" i="6"/>
  <c r="F25" i="6"/>
  <c r="F24" i="6"/>
  <c r="F23" i="6"/>
  <c r="E22" i="6"/>
  <c r="D1316" i="1" s="1"/>
  <c r="D22" i="6"/>
  <c r="F22" i="6" s="1"/>
  <c r="F21" i="6"/>
  <c r="F20" i="6"/>
  <c r="F19" i="6"/>
  <c r="F18" i="6"/>
  <c r="F17" i="6"/>
  <c r="F16" i="6"/>
  <c r="F15" i="6"/>
  <c r="F14" i="6"/>
  <c r="E13" i="6"/>
  <c r="D1307" i="1" s="1"/>
  <c r="D13" i="6"/>
  <c r="F12" i="6"/>
  <c r="F11" i="6"/>
  <c r="E10" i="6"/>
  <c r="D10" i="6"/>
  <c r="F10" i="6" s="1"/>
  <c r="F9" i="6"/>
  <c r="F8" i="6"/>
  <c r="F7" i="6"/>
  <c r="E6" i="6"/>
  <c r="D1300" i="1" s="1"/>
  <c r="D6" i="6"/>
  <c r="D5" i="6"/>
  <c r="H24" i="3"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E258" i="5"/>
  <c r="D258" i="5"/>
  <c r="F258" i="5" s="1"/>
  <c r="F257" i="5"/>
  <c r="F256" i="5"/>
  <c r="F255" i="5"/>
  <c r="F254" i="5"/>
  <c r="F253" i="5"/>
  <c r="F252" i="5"/>
  <c r="F251" i="5"/>
  <c r="E250" i="5"/>
  <c r="D1227" i="1" s="1"/>
  <c r="D250" i="5"/>
  <c r="C1227" i="1" s="1"/>
  <c r="F249" i="5"/>
  <c r="F248" i="5"/>
  <c r="F247" i="5"/>
  <c r="E246" i="5"/>
  <c r="D1223" i="1" s="1"/>
  <c r="D246" i="5"/>
  <c r="C1223" i="1" s="1"/>
  <c r="F244" i="5"/>
  <c r="F243" i="5"/>
  <c r="E242" i="5"/>
  <c r="D242" i="5"/>
  <c r="F241" i="5"/>
  <c r="F240" i="5"/>
  <c r="E239" i="5"/>
  <c r="D239" i="5"/>
  <c r="E238" i="5"/>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E206" i="5"/>
  <c r="H292" i="9" s="1"/>
  <c r="F205" i="5"/>
  <c r="F204" i="5"/>
  <c r="F203" i="5"/>
  <c r="F202" i="5"/>
  <c r="F201" i="5"/>
  <c r="F200" i="5"/>
  <c r="F199" i="5"/>
  <c r="E198" i="5"/>
  <c r="D198" i="5"/>
  <c r="F198" i="5" s="1"/>
  <c r="F197" i="5"/>
  <c r="F196" i="5"/>
  <c r="F195" i="5"/>
  <c r="F194" i="5"/>
  <c r="F193" i="5"/>
  <c r="F192" i="5"/>
  <c r="E191" i="5"/>
  <c r="D191" i="5"/>
  <c r="F191" i="5" s="1"/>
  <c r="E190" i="5"/>
  <c r="H291" i="9" s="1"/>
  <c r="D190" i="5"/>
  <c r="F189" i="5"/>
  <c r="F188" i="5"/>
  <c r="F187" i="5"/>
  <c r="F186" i="5"/>
  <c r="F185" i="5"/>
  <c r="F184" i="5"/>
  <c r="F183" i="5"/>
  <c r="F182" i="5"/>
  <c r="F181" i="5"/>
  <c r="E180" i="5"/>
  <c r="D180" i="5"/>
  <c r="F180" i="5" s="1"/>
  <c r="F179" i="5"/>
  <c r="F178" i="5"/>
  <c r="E177" i="5"/>
  <c r="H289" i="9" s="1"/>
  <c r="D177" i="5"/>
  <c r="C1154" i="1" s="1"/>
  <c r="F173" i="5"/>
  <c r="F172" i="5"/>
  <c r="F171" i="5"/>
  <c r="E170" i="5"/>
  <c r="D170" i="5"/>
  <c r="F170" i="5" s="1"/>
  <c r="F169" i="5"/>
  <c r="F168" i="5"/>
  <c r="F167" i="5"/>
  <c r="F166" i="5"/>
  <c r="F165" i="5"/>
  <c r="E164" i="5"/>
  <c r="D1142" i="1" s="1"/>
  <c r="D164" i="5"/>
  <c r="F163" i="5"/>
  <c r="F162" i="5"/>
  <c r="F161" i="5"/>
  <c r="F160" i="5"/>
  <c r="F159" i="5"/>
  <c r="F158" i="5"/>
  <c r="F157" i="5"/>
  <c r="F156" i="5"/>
  <c r="F155" i="5"/>
  <c r="F154" i="5"/>
  <c r="F153" i="5"/>
  <c r="F152" i="5"/>
  <c r="F151" i="5"/>
  <c r="F150" i="5"/>
  <c r="E149" i="5"/>
  <c r="H287" i="9" s="1"/>
  <c r="D149" i="5"/>
  <c r="F148" i="5"/>
  <c r="F147" i="5"/>
  <c r="E146" i="5"/>
  <c r="D1124" i="1" s="1"/>
  <c r="D146" i="5"/>
  <c r="F145" i="5"/>
  <c r="F144" i="5"/>
  <c r="F143" i="5"/>
  <c r="E142" i="5"/>
  <c r="D142" i="5"/>
  <c r="F142" i="5" s="1"/>
  <c r="F141" i="5"/>
  <c r="F140" i="5"/>
  <c r="F139" i="5"/>
  <c r="F138" i="5"/>
  <c r="F137" i="5"/>
  <c r="F136" i="5"/>
  <c r="E135" i="5"/>
  <c r="D135" i="5"/>
  <c r="E134" i="5"/>
  <c r="D134" i="5"/>
  <c r="F133" i="5"/>
  <c r="F132" i="5"/>
  <c r="F131" i="5"/>
  <c r="F130" i="5"/>
  <c r="F129" i="5"/>
  <c r="F128" i="5"/>
  <c r="F127" i="5"/>
  <c r="E126" i="5"/>
  <c r="D126" i="5"/>
  <c r="F126" i="5" s="1"/>
  <c r="F125" i="5"/>
  <c r="F124" i="5"/>
  <c r="F123" i="5"/>
  <c r="F122" i="5"/>
  <c r="F121" i="5"/>
  <c r="F120" i="5"/>
  <c r="E119" i="5"/>
  <c r="D1097" i="1" s="1"/>
  <c r="D119" i="5"/>
  <c r="F119" i="5" s="1"/>
  <c r="E118" i="5"/>
  <c r="D1096" i="1" s="1"/>
  <c r="D118" i="5"/>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C1066" i="1" s="1"/>
  <c r="F86" i="5"/>
  <c r="F85" i="5"/>
  <c r="F84" i="5"/>
  <c r="F83" i="5"/>
  <c r="F82" i="5"/>
  <c r="F81" i="5"/>
  <c r="F80" i="5"/>
  <c r="E79" i="5"/>
  <c r="D79" i="5"/>
  <c r="E78" i="5"/>
  <c r="D78" i="5"/>
  <c r="F77" i="5"/>
  <c r="F76" i="5"/>
  <c r="F75" i="5"/>
  <c r="F74" i="5"/>
  <c r="F73" i="5"/>
  <c r="F72" i="5"/>
  <c r="F71" i="5"/>
  <c r="E70" i="5"/>
  <c r="D1048" i="1" s="1"/>
  <c r="D70" i="5"/>
  <c r="E69" i="5"/>
  <c r="D1047" i="1" s="1"/>
  <c r="D69" i="5"/>
  <c r="F67" i="5"/>
  <c r="F66" i="5"/>
  <c r="F65" i="5"/>
  <c r="F64" i="5"/>
  <c r="E63" i="5"/>
  <c r="D1041" i="1" s="1"/>
  <c r="D63" i="5"/>
  <c r="F63" i="5" s="1"/>
  <c r="F62" i="5"/>
  <c r="F61" i="5"/>
  <c r="F60" i="5"/>
  <c r="F59" i="5"/>
  <c r="F58" i="5"/>
  <c r="F57" i="5"/>
  <c r="E56" i="5"/>
  <c r="D56" i="5"/>
  <c r="C1034" i="1" s="1"/>
  <c r="F55" i="5"/>
  <c r="F54" i="5"/>
  <c r="F53" i="5"/>
  <c r="E52" i="5"/>
  <c r="D52" i="5"/>
  <c r="F52" i="5" s="1"/>
  <c r="F51" i="5"/>
  <c r="F50" i="5"/>
  <c r="F49" i="5"/>
  <c r="F48" i="5"/>
  <c r="F47" i="5"/>
  <c r="F46" i="5"/>
  <c r="E45" i="5"/>
  <c r="D45" i="5"/>
  <c r="F44" i="5"/>
  <c r="F43" i="5"/>
  <c r="F42" i="5"/>
  <c r="E41" i="5"/>
  <c r="D1019" i="1" s="1"/>
  <c r="D41" i="5"/>
  <c r="F41" i="5" s="1"/>
  <c r="F40" i="5"/>
  <c r="F39" i="5"/>
  <c r="F38" i="5"/>
  <c r="F37" i="5"/>
  <c r="F36" i="5"/>
  <c r="E35" i="5"/>
  <c r="D35" i="5"/>
  <c r="F34" i="5"/>
  <c r="F33" i="5"/>
  <c r="F32" i="5"/>
  <c r="F31" i="5"/>
  <c r="F30" i="5"/>
  <c r="E29" i="5"/>
  <c r="D29" i="5"/>
  <c r="F28" i="5"/>
  <c r="F27" i="5"/>
  <c r="F26" i="5"/>
  <c r="F25" i="5"/>
  <c r="F24" i="5"/>
  <c r="F23" i="5"/>
  <c r="F22" i="5"/>
  <c r="F21" i="5"/>
  <c r="F20" i="5"/>
  <c r="E19" i="5"/>
  <c r="D19" i="5"/>
  <c r="C997" i="1" s="1"/>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E626" i="4"/>
  <c r="D626" i="4"/>
  <c r="F626" i="4" s="1"/>
  <c r="E625" i="4"/>
  <c r="D625" i="4"/>
  <c r="F625" i="4" s="1"/>
  <c r="F624" i="4"/>
  <c r="F623" i="4"/>
  <c r="F622" i="4"/>
  <c r="F621" i="4"/>
  <c r="F620" i="4"/>
  <c r="F619" i="4"/>
  <c r="F618" i="4"/>
  <c r="E617" i="4"/>
  <c r="D617" i="4"/>
  <c r="F617" i="4" s="1"/>
  <c r="F616" i="4"/>
  <c r="F615" i="4"/>
  <c r="F614" i="4"/>
  <c r="F613" i="4"/>
  <c r="E612" i="4"/>
  <c r="D606" i="1" s="1"/>
  <c r="D612" i="4"/>
  <c r="F612" i="4" s="1"/>
  <c r="F611" i="4"/>
  <c r="F610" i="4"/>
  <c r="F609" i="4"/>
  <c r="F608" i="4"/>
  <c r="F607" i="4"/>
  <c r="F606" i="4"/>
  <c r="E605" i="4"/>
  <c r="D599" i="1" s="1"/>
  <c r="D605" i="4"/>
  <c r="F604" i="4"/>
  <c r="E603" i="4"/>
  <c r="H142" i="9" s="1"/>
  <c r="D603" i="4"/>
  <c r="F602" i="4"/>
  <c r="F601" i="4"/>
  <c r="F600" i="4"/>
  <c r="E599" i="4"/>
  <c r="D593" i="1" s="1"/>
  <c r="D599" i="4"/>
  <c r="F599" i="4" s="1"/>
  <c r="F598" i="4"/>
  <c r="F597" i="4"/>
  <c r="F596" i="4"/>
  <c r="F595" i="4"/>
  <c r="E594" i="4"/>
  <c r="D594" i="4"/>
  <c r="F594" i="4" s="1"/>
  <c r="F592" i="4"/>
  <c r="F591" i="4"/>
  <c r="E590" i="4"/>
  <c r="D590" i="4"/>
  <c r="F590" i="4" s="1"/>
  <c r="F589" i="4"/>
  <c r="F588" i="4"/>
  <c r="E587" i="4"/>
  <c r="D587" i="4"/>
  <c r="F587" i="4" s="1"/>
  <c r="F586" i="4"/>
  <c r="E585" i="4"/>
  <c r="D585" i="4"/>
  <c r="F585" i="4" s="1"/>
  <c r="F584" i="4"/>
  <c r="F583" i="4"/>
  <c r="F582" i="4"/>
  <c r="E581" i="4"/>
  <c r="D581" i="4"/>
  <c r="F581" i="4" s="1"/>
  <c r="E580" i="4"/>
  <c r="F579" i="4"/>
  <c r="F578" i="4"/>
  <c r="E577" i="4"/>
  <c r="D577" i="4"/>
  <c r="F577" i="4" s="1"/>
  <c r="F576" i="4"/>
  <c r="F575" i="4"/>
  <c r="E574" i="4"/>
  <c r="D574" i="4"/>
  <c r="F574" i="4" s="1"/>
  <c r="F573" i="4"/>
  <c r="F572" i="4"/>
  <c r="E571" i="4"/>
  <c r="D571" i="4"/>
  <c r="F571" i="4" s="1"/>
  <c r="F570" i="4"/>
  <c r="F569" i="4"/>
  <c r="E568" i="4"/>
  <c r="D568" i="4"/>
  <c r="F568" i="4" s="1"/>
  <c r="E567" i="4"/>
  <c r="D567" i="4"/>
  <c r="F567"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37" i="1" s="1"/>
  <c r="D543" i="4"/>
  <c r="F543" i="4" s="1"/>
  <c r="F542" i="4"/>
  <c r="F541" i="4"/>
  <c r="F540" i="4"/>
  <c r="F539" i="4"/>
  <c r="E538" i="4"/>
  <c r="D532" i="1" s="1"/>
  <c r="D538" i="4"/>
  <c r="F538" i="4" s="1"/>
  <c r="F537" i="4"/>
  <c r="F536" i="4"/>
  <c r="E535" i="4"/>
  <c r="D535" i="4"/>
  <c r="F535" i="4" s="1"/>
  <c r="F534" i="4"/>
  <c r="F533" i="4"/>
  <c r="F532" i="4"/>
  <c r="F531" i="4"/>
  <c r="E530" i="4"/>
  <c r="D530" i="4"/>
  <c r="F530" i="4" s="1"/>
  <c r="F527" i="4"/>
  <c r="F526" i="4"/>
  <c r="E525" i="4"/>
  <c r="D519" i="1" s="1"/>
  <c r="D525" i="4"/>
  <c r="F525" i="4" s="1"/>
  <c r="F524" i="4"/>
  <c r="F523" i="4"/>
  <c r="E522" i="4"/>
  <c r="D522" i="4"/>
  <c r="F522" i="4" s="1"/>
  <c r="F521" i="4"/>
  <c r="F520" i="4"/>
  <c r="E519" i="4"/>
  <c r="D519" i="4"/>
  <c r="F519" i="4" s="1"/>
  <c r="F518" i="4"/>
  <c r="F517" i="4"/>
  <c r="E516" i="4"/>
  <c r="D516" i="4"/>
  <c r="F516" i="4" s="1"/>
  <c r="E515" i="4"/>
  <c r="D509" i="1" s="1"/>
  <c r="D515" i="4"/>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89" i="4"/>
  <c r="F488" i="4"/>
  <c r="F487" i="4"/>
  <c r="F486" i="4"/>
  <c r="E485" i="4"/>
  <c r="E484" i="4" s="1"/>
  <c r="D478" i="1" s="1"/>
  <c r="D485" i="4"/>
  <c r="F485" i="4" s="1"/>
  <c r="F483" i="4"/>
  <c r="F482" i="4"/>
  <c r="E481" i="4"/>
  <c r="D481" i="4"/>
  <c r="F481" i="4" s="1"/>
  <c r="F480" i="4"/>
  <c r="F479" i="4"/>
  <c r="E478" i="4"/>
  <c r="D478" i="4"/>
  <c r="F478" i="4" s="1"/>
  <c r="F477" i="4"/>
  <c r="F476" i="4"/>
  <c r="F475" i="4"/>
  <c r="F474" i="4"/>
  <c r="E473" i="4"/>
  <c r="D473" i="4"/>
  <c r="F473" i="4" s="1"/>
  <c r="E472" i="4"/>
  <c r="D472" i="4"/>
  <c r="F472" i="4" s="1"/>
  <c r="F471" i="4"/>
  <c r="F470" i="4"/>
  <c r="E469" i="4"/>
  <c r="D469" i="4"/>
  <c r="F469" i="4" s="1"/>
  <c r="F468" i="4"/>
  <c r="F467" i="4"/>
  <c r="E466" i="4"/>
  <c r="D466" i="4"/>
  <c r="F466" i="4" s="1"/>
  <c r="F465" i="4"/>
  <c r="F464" i="4"/>
  <c r="E463" i="4"/>
  <c r="D463" i="4"/>
  <c r="F463" i="4" s="1"/>
  <c r="F462" i="4"/>
  <c r="F461" i="4"/>
  <c r="E460" i="4"/>
  <c r="D460" i="4"/>
  <c r="F460" i="4" s="1"/>
  <c r="E459" i="4"/>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F422" i="4" s="1"/>
  <c r="E418" i="4"/>
  <c r="D418" i="4"/>
  <c r="C413" i="1" s="1"/>
  <c r="E417" i="4"/>
  <c r="D417" i="4"/>
  <c r="C412" i="1" s="1"/>
  <c r="E416" i="4"/>
  <c r="E643" i="4" s="1"/>
  <c r="D416" i="4"/>
  <c r="C411" i="1" s="1"/>
  <c r="F411" i="4"/>
  <c r="F410" i="4"/>
  <c r="F409" i="4"/>
  <c r="F406" i="4"/>
  <c r="F405" i="4"/>
  <c r="F404" i="4"/>
  <c r="F403" i="4"/>
  <c r="E402" i="4"/>
  <c r="D402" i="4"/>
  <c r="F402" i="4" s="1"/>
  <c r="F401" i="4"/>
  <c r="E400" i="4"/>
  <c r="D400" i="4"/>
  <c r="F400" i="4" s="1"/>
  <c r="F399" i="4"/>
  <c r="F398" i="4"/>
  <c r="E397" i="4"/>
  <c r="D397" i="4"/>
  <c r="F397" i="4" s="1"/>
  <c r="E396" i="4"/>
  <c r="D396" i="4"/>
  <c r="F396" i="4" s="1"/>
  <c r="F395" i="4"/>
  <c r="F394" i="4"/>
  <c r="F393" i="4"/>
  <c r="F392" i="4"/>
  <c r="E391" i="4"/>
  <c r="D391" i="4"/>
  <c r="C386" i="1" s="1"/>
  <c r="F390" i="4"/>
  <c r="F389" i="4"/>
  <c r="E388" i="4"/>
  <c r="D383" i="1" s="1"/>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C364" i="1" s="1"/>
  <c r="F368" i="4"/>
  <c r="F367" i="4"/>
  <c r="F366" i="4"/>
  <c r="F365" i="4"/>
  <c r="E364" i="4"/>
  <c r="D364" i="4"/>
  <c r="E363" i="4"/>
  <c r="D358" i="1" s="1"/>
  <c r="D363" i="4"/>
  <c r="C358" i="1" s="1"/>
  <c r="F362" i="4"/>
  <c r="F361" i="4"/>
  <c r="F360" i="4"/>
  <c r="F359" i="4"/>
  <c r="F358" i="4"/>
  <c r="F357" i="4"/>
  <c r="E356" i="4"/>
  <c r="D356" i="4"/>
  <c r="F356" i="4" s="1"/>
  <c r="F355" i="4"/>
  <c r="F354" i="4"/>
  <c r="F353" i="4"/>
  <c r="E352" i="4"/>
  <c r="D352" i="4"/>
  <c r="F352" i="4" s="1"/>
  <c r="F349" i="4"/>
  <c r="E348" i="4"/>
  <c r="D348" i="4"/>
  <c r="F348" i="4" s="1"/>
  <c r="F347" i="4"/>
  <c r="F346" i="4"/>
  <c r="E345" i="4"/>
  <c r="D345" i="4"/>
  <c r="F345" i="4" s="1"/>
  <c r="E344"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E311" i="4"/>
  <c r="D311" i="4"/>
  <c r="C306" i="1" s="1"/>
  <c r="F310" i="4"/>
  <c r="F309" i="4"/>
  <c r="F308" i="4"/>
  <c r="F307" i="4"/>
  <c r="F306" i="4"/>
  <c r="F305" i="4"/>
  <c r="E304" i="4"/>
  <c r="D304" i="4"/>
  <c r="F304" i="4" s="1"/>
  <c r="F303" i="4"/>
  <c r="F302" i="4"/>
  <c r="F301" i="4"/>
  <c r="E300" i="4"/>
  <c r="D300" i="4"/>
  <c r="F300" i="4" s="1"/>
  <c r="F296" i="4"/>
  <c r="F295" i="4"/>
  <c r="F294" i="4"/>
  <c r="F293" i="4"/>
  <c r="F292" i="4"/>
  <c r="E288" i="4"/>
  <c r="D284" i="1" s="1"/>
  <c r="D288" i="4"/>
  <c r="F288" i="4" s="1"/>
  <c r="E287" i="4"/>
  <c r="D283" i="1" s="1"/>
  <c r="D287" i="4"/>
  <c r="F287" i="4" s="1"/>
  <c r="F286" i="4"/>
  <c r="F285" i="4"/>
  <c r="F284" i="4"/>
  <c r="F283" i="4"/>
  <c r="F282" i="4"/>
  <c r="F281" i="4"/>
  <c r="F280" i="4"/>
  <c r="E279" i="4"/>
  <c r="D279" i="4"/>
  <c r="F278" i="4"/>
  <c r="F277" i="4"/>
  <c r="F276" i="4"/>
  <c r="F275" i="4"/>
  <c r="F274" i="4"/>
  <c r="E273" i="4"/>
  <c r="D273" i="4"/>
  <c r="F273" i="4" s="1"/>
  <c r="F272" i="4"/>
  <c r="F271" i="4"/>
  <c r="F270" i="4"/>
  <c r="F269" i="4"/>
  <c r="E268" i="4"/>
  <c r="D268" i="4"/>
  <c r="F268" i="4" s="1"/>
  <c r="F267" i="4"/>
  <c r="F266" i="4"/>
  <c r="F265" i="4"/>
  <c r="E264" i="4"/>
  <c r="D264" i="4"/>
  <c r="F262" i="4"/>
  <c r="F261" i="4"/>
  <c r="F260" i="4"/>
  <c r="E259" i="4"/>
  <c r="D259" i="4"/>
  <c r="C255" i="1" s="1"/>
  <c r="F258" i="4"/>
  <c r="F257" i="4"/>
  <c r="F256" i="4"/>
  <c r="F255" i="4"/>
  <c r="F254" i="4"/>
  <c r="E253" i="4"/>
  <c r="D253" i="4"/>
  <c r="F253" i="4" s="1"/>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0" i="4"/>
  <c r="F229" i="4"/>
  <c r="E228" i="4"/>
  <c r="D228" i="4"/>
  <c r="F228" i="4" s="1"/>
  <c r="F227" i="4"/>
  <c r="F226" i="4"/>
  <c r="E225" i="4"/>
  <c r="D225" i="4"/>
  <c r="F225" i="4" s="1"/>
  <c r="E224" i="4"/>
  <c r="F223" i="4"/>
  <c r="F222" i="4"/>
  <c r="F221" i="4"/>
  <c r="F220" i="4"/>
  <c r="E219" i="4"/>
  <c r="D219" i="4"/>
  <c r="F219" i="4" s="1"/>
  <c r="F218" i="4"/>
  <c r="F217" i="4"/>
  <c r="E216" i="4"/>
  <c r="D216" i="4"/>
  <c r="F216" i="4" s="1"/>
  <c r="E215" i="4"/>
  <c r="D215" i="4"/>
  <c r="F215" i="4" s="1"/>
  <c r="F214" i="4"/>
  <c r="F213" i="4"/>
  <c r="F212" i="4"/>
  <c r="F211" i="4"/>
  <c r="E210" i="4"/>
  <c r="D210" i="4"/>
  <c r="F209" i="4"/>
  <c r="F208" i="4"/>
  <c r="F207" i="4"/>
  <c r="F206" i="4"/>
  <c r="F205" i="4"/>
  <c r="F204" i="4"/>
  <c r="F203" i="4"/>
  <c r="E202" i="4"/>
  <c r="D202" i="4"/>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7" i="4"/>
  <c r="C173" i="1" s="1"/>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49" i="1" s="1"/>
  <c r="D153" i="4"/>
  <c r="F150" i="4"/>
  <c r="F149" i="4"/>
  <c r="F148" i="4"/>
  <c r="F147" i="4"/>
  <c r="F146" i="4"/>
  <c r="F145" i="4"/>
  <c r="F144" i="4"/>
  <c r="F143" i="4"/>
  <c r="F142" i="4"/>
  <c r="F141" i="4"/>
  <c r="E140" i="4"/>
  <c r="D140" i="4"/>
  <c r="F140" i="4" s="1"/>
  <c r="E139" i="4"/>
  <c r="D139" i="4"/>
  <c r="F139" i="4" s="1"/>
  <c r="F138" i="4"/>
  <c r="F137" i="4"/>
  <c r="F136" i="4"/>
  <c r="F135" i="4"/>
  <c r="E134" i="4"/>
  <c r="D134" i="4"/>
  <c r="F134" i="4" s="1"/>
  <c r="E133" i="4"/>
  <c r="D133" i="4"/>
  <c r="F133" i="4" s="1"/>
  <c r="F132" i="4"/>
  <c r="F131" i="4"/>
  <c r="F130" i="4"/>
  <c r="F129" i="4"/>
  <c r="E128" i="4"/>
  <c r="D128" i="4"/>
  <c r="C124" i="1" s="1"/>
  <c r="F127" i="4"/>
  <c r="F126" i="4"/>
  <c r="E125" i="4"/>
  <c r="D125" i="4"/>
  <c r="F125" i="4" s="1"/>
  <c r="E124" i="4"/>
  <c r="D124" i="4"/>
  <c r="C120" i="1" s="1"/>
  <c r="F123" i="4"/>
  <c r="F122" i="4"/>
  <c r="F121" i="4"/>
  <c r="E120" i="4"/>
  <c r="D120" i="4"/>
  <c r="F119" i="4"/>
  <c r="F118" i="4"/>
  <c r="F117" i="4"/>
  <c r="F116" i="4"/>
  <c r="F115" i="4"/>
  <c r="F114" i="4"/>
  <c r="F113" i="4"/>
  <c r="E112" i="4"/>
  <c r="D108" i="1" s="1"/>
  <c r="D112" i="4"/>
  <c r="F111" i="4"/>
  <c r="F110" i="4"/>
  <c r="F109" i="4"/>
  <c r="F108" i="4"/>
  <c r="E107" i="4"/>
  <c r="D103" i="1" s="1"/>
  <c r="D107" i="4"/>
  <c r="C103" i="1" s="1"/>
  <c r="F105" i="4"/>
  <c r="F104" i="4"/>
  <c r="F103" i="4"/>
  <c r="F102" i="4"/>
  <c r="F101" i="4"/>
  <c r="F100" i="4"/>
  <c r="F99" i="4"/>
  <c r="E98" i="4"/>
  <c r="D98" i="4"/>
  <c r="F98" i="4" s="1"/>
  <c r="F97" i="4"/>
  <c r="F96" i="4"/>
  <c r="F95" i="4"/>
  <c r="F94" i="4"/>
  <c r="F93" i="4"/>
  <c r="F92" i="4"/>
  <c r="E91" i="4"/>
  <c r="D87" i="1" s="1"/>
  <c r="D91" i="4"/>
  <c r="F90" i="4"/>
  <c r="F89" i="4"/>
  <c r="F88" i="4"/>
  <c r="F87" i="4"/>
  <c r="F86" i="4"/>
  <c r="F85" i="4"/>
  <c r="F84" i="4"/>
  <c r="E83" i="4"/>
  <c r="D83" i="4"/>
  <c r="F83" i="4" s="1"/>
  <c r="F81" i="4"/>
  <c r="F80" i="4"/>
  <c r="F79" i="4"/>
  <c r="F78" i="4"/>
  <c r="E77" i="4"/>
  <c r="D77" i="4"/>
  <c r="F77" i="4" s="1"/>
  <c r="F76" i="4"/>
  <c r="F75" i="4"/>
  <c r="E74" i="4"/>
  <c r="D74" i="4"/>
  <c r="C70" i="1" s="1"/>
  <c r="F73" i="4"/>
  <c r="F72" i="4"/>
  <c r="E71" i="4"/>
  <c r="D71" i="4"/>
  <c r="F71" i="4" s="1"/>
  <c r="F70" i="4"/>
  <c r="F69" i="4"/>
  <c r="E68" i="4"/>
  <c r="D68" i="4"/>
  <c r="F68" i="4" s="1"/>
  <c r="F67" i="4"/>
  <c r="F66" i="4"/>
  <c r="E65" i="4"/>
  <c r="D65" i="4"/>
  <c r="F65" i="4" s="1"/>
  <c r="F64" i="4"/>
  <c r="F63" i="4"/>
  <c r="E62" i="4"/>
  <c r="D62" i="4"/>
  <c r="F61" i="4"/>
  <c r="F60" i="4"/>
  <c r="E59" i="4"/>
  <c r="D59" i="4"/>
  <c r="F58" i="4"/>
  <c r="F57" i="4"/>
  <c r="F56" i="4"/>
  <c r="F55" i="4"/>
  <c r="E54" i="4"/>
  <c r="D54" i="4"/>
  <c r="F54" i="4" s="1"/>
  <c r="F53" i="4"/>
  <c r="F52" i="4"/>
  <c r="E51" i="4"/>
  <c r="D51" i="4"/>
  <c r="F51" i="4" s="1"/>
  <c r="E50" i="4"/>
  <c r="D50" i="4"/>
  <c r="C46" i="1" s="1"/>
  <c r="F49" i="4"/>
  <c r="F48" i="4"/>
  <c r="F47" i="4"/>
  <c r="F46" i="4"/>
  <c r="E45" i="4"/>
  <c r="D45" i="4"/>
  <c r="F45" i="4" s="1"/>
  <c r="E44" i="4"/>
  <c r="D44" i="4"/>
  <c r="F44" i="4" s="1"/>
  <c r="F43" i="4"/>
  <c r="F42" i="4"/>
  <c r="F41" i="4"/>
  <c r="E40" i="4"/>
  <c r="D40" i="4"/>
  <c r="F40" i="4" s="1"/>
  <c r="F39" i="4"/>
  <c r="F38" i="4"/>
  <c r="E37" i="4"/>
  <c r="D37" i="4"/>
  <c r="F37" i="4" s="1"/>
  <c r="F36" i="4"/>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D4" i="1" s="1"/>
  <c r="D8" i="4"/>
  <c r="I36" i="3"/>
  <c r="G36" i="3"/>
  <c r="B36" i="3"/>
  <c r="G35" i="3"/>
  <c r="B35" i="3"/>
  <c r="G34" i="3"/>
  <c r="B34" i="3"/>
  <c r="I33" i="3"/>
  <c r="G33" i="3"/>
  <c r="B33" i="3"/>
  <c r="I32" i="3"/>
  <c r="H32" i="3"/>
  <c r="G32" i="3"/>
  <c r="B32" i="3"/>
  <c r="I31" i="3"/>
  <c r="H31" i="3"/>
  <c r="G31" i="3"/>
  <c r="B31" i="3"/>
  <c r="I30" i="3"/>
  <c r="H30" i="3"/>
  <c r="G30" i="3"/>
  <c r="B30" i="3"/>
  <c r="I29" i="3"/>
  <c r="H29"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C1578" i="1"/>
  <c r="C1577" i="1"/>
  <c r="C1575" i="1"/>
  <c r="C1574" i="1"/>
  <c r="C1573" i="1"/>
  <c r="C1572" i="1"/>
  <c r="C1571" i="1"/>
  <c r="C1569" i="1"/>
  <c r="C1568" i="1"/>
  <c r="C1567" i="1"/>
  <c r="C1566" i="1"/>
  <c r="C1565" i="1"/>
  <c r="C1564" i="1"/>
  <c r="C1563" i="1"/>
  <c r="C1562" i="1"/>
  <c r="C1561" i="1"/>
  <c r="C1559" i="1"/>
  <c r="C1558" i="1"/>
  <c r="C1557" i="1"/>
  <c r="C1556" i="1"/>
  <c r="C1554" i="1"/>
  <c r="C1553" i="1"/>
  <c r="C1552" i="1"/>
  <c r="C1551" i="1"/>
  <c r="C1550" i="1"/>
  <c r="C1549" i="1"/>
  <c r="C1548" i="1"/>
  <c r="C1547" i="1"/>
  <c r="C1546" i="1"/>
  <c r="C1544" i="1"/>
  <c r="C1543" i="1"/>
  <c r="C1542" i="1"/>
  <c r="C1541" i="1"/>
  <c r="C1540" i="1"/>
  <c r="C1539" i="1"/>
  <c r="C1538" i="1"/>
  <c r="C1537" i="1"/>
  <c r="C1536" i="1"/>
  <c r="C1535" i="1"/>
  <c r="C1534" i="1"/>
  <c r="C1533" i="1"/>
  <c r="C1532" i="1"/>
  <c r="C1531" i="1"/>
  <c r="C1530" i="1"/>
  <c r="C1529" i="1"/>
  <c r="C1528" i="1"/>
  <c r="C1527" i="1"/>
  <c r="C1526" i="1"/>
  <c r="C1523" i="1"/>
  <c r="C1522" i="1"/>
  <c r="C1521" i="1"/>
  <c r="C1520" i="1"/>
  <c r="C1519" i="1"/>
  <c r="C1516" i="1"/>
  <c r="C1515" i="1"/>
  <c r="C1514" i="1"/>
  <c r="C1513" i="1"/>
  <c r="C1512" i="1"/>
  <c r="C1511" i="1"/>
  <c r="C1510" i="1"/>
  <c r="C1509" i="1"/>
  <c r="C1508" i="1"/>
  <c r="C1507" i="1"/>
  <c r="C1506" i="1"/>
  <c r="C1505" i="1"/>
  <c r="C1504" i="1"/>
  <c r="C1503" i="1"/>
  <c r="C1502" i="1"/>
  <c r="C1500" i="1"/>
  <c r="C1498" i="1"/>
  <c r="C1497" i="1"/>
  <c r="C1496" i="1"/>
  <c r="C1495" i="1"/>
  <c r="C1494" i="1"/>
  <c r="C1492" i="1"/>
  <c r="C1491" i="1"/>
  <c r="C1490" i="1"/>
  <c r="C1489" i="1"/>
  <c r="C1488" i="1"/>
  <c r="C1487" i="1"/>
  <c r="C1486" i="1"/>
  <c r="C1485" i="1"/>
  <c r="C1484" i="1"/>
  <c r="C1482"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C1337" i="1"/>
  <c r="D1336" i="1"/>
  <c r="C1336" i="1"/>
  <c r="D1335" i="1"/>
  <c r="C1335" i="1"/>
  <c r="D1334" i="1"/>
  <c r="C1334" i="1"/>
  <c r="C1333" i="1"/>
  <c r="D1332" i="1"/>
  <c r="C1332" i="1"/>
  <c r="D1331" i="1"/>
  <c r="C1331" i="1"/>
  <c r="D1330" i="1"/>
  <c r="C1330"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C1316" i="1"/>
  <c r="D1315" i="1"/>
  <c r="C1315" i="1"/>
  <c r="D1314" i="1"/>
  <c r="C1314" i="1"/>
  <c r="D1313" i="1"/>
  <c r="C1313" i="1"/>
  <c r="D1312" i="1"/>
  <c r="C1312" i="1"/>
  <c r="D1311" i="1"/>
  <c r="C1311" i="1"/>
  <c r="D1310" i="1"/>
  <c r="C1310" i="1"/>
  <c r="D1309" i="1"/>
  <c r="C1309" i="1"/>
  <c r="D1308" i="1"/>
  <c r="C1308" i="1"/>
  <c r="D1306" i="1"/>
  <c r="C1306" i="1"/>
  <c r="D1305" i="1"/>
  <c r="C1305" i="1"/>
  <c r="C1304" i="1"/>
  <c r="D1303" i="1"/>
  <c r="C1303" i="1"/>
  <c r="D1302" i="1"/>
  <c r="C1302" i="1"/>
  <c r="D1301" i="1"/>
  <c r="C1301" i="1"/>
  <c r="C1300"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D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D1151" i="1"/>
  <c r="C1151" i="1"/>
  <c r="D1150" i="1"/>
  <c r="C1150" i="1"/>
  <c r="D1149" i="1"/>
  <c r="C1149" i="1"/>
  <c r="D1148" i="1"/>
  <c r="C1148" i="1"/>
  <c r="D1147" i="1"/>
  <c r="C1147" i="1"/>
  <c r="D1146" i="1"/>
  <c r="C1146" i="1"/>
  <c r="D1145" i="1"/>
  <c r="C1145" i="1"/>
  <c r="D1144" i="1"/>
  <c r="C1144" i="1"/>
  <c r="D1143" i="1"/>
  <c r="C1143"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C1097"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C1048" i="1"/>
  <c r="C1047" i="1"/>
  <c r="D1045" i="1"/>
  <c r="C1045" i="1"/>
  <c r="D1044" i="1"/>
  <c r="C1044" i="1"/>
  <c r="D1043" i="1"/>
  <c r="C1043" i="1"/>
  <c r="D1042" i="1"/>
  <c r="C1042" i="1"/>
  <c r="C1041" i="1"/>
  <c r="D1040" i="1"/>
  <c r="C1040" i="1"/>
  <c r="D1039" i="1"/>
  <c r="C1039" i="1"/>
  <c r="D1038" i="1"/>
  <c r="C1038" i="1"/>
  <c r="D1037" i="1"/>
  <c r="C1037" i="1"/>
  <c r="D1036" i="1"/>
  <c r="C1036" i="1"/>
  <c r="D1035" i="1"/>
  <c r="C1035" i="1"/>
  <c r="D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D996" i="1"/>
  <c r="C996" i="1"/>
  <c r="D995" i="1"/>
  <c r="C995" i="1"/>
  <c r="D994" i="1"/>
  <c r="C994" i="1"/>
  <c r="D993" i="1"/>
  <c r="C993" i="1"/>
  <c r="D992" i="1"/>
  <c r="C992" i="1"/>
  <c r="D991" i="1"/>
  <c r="C991" i="1"/>
  <c r="D989" i="1"/>
  <c r="C989" i="1"/>
  <c r="D988" i="1"/>
  <c r="C988" i="1"/>
  <c r="D987" i="1"/>
  <c r="C987" i="1"/>
  <c r="D986" i="1"/>
  <c r="C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4" i="1"/>
  <c r="C644" i="1"/>
  <c r="D643" i="1"/>
  <c r="C643" i="1"/>
  <c r="D642" i="1"/>
  <c r="C642" i="1"/>
  <c r="D641" i="1"/>
  <c r="C641" i="1"/>
  <c r="D637" i="1"/>
  <c r="D632" i="1"/>
  <c r="C632" i="1"/>
  <c r="D631" i="1"/>
  <c r="C631" i="1"/>
  <c r="D628" i="1"/>
  <c r="C628" i="1"/>
  <c r="D627" i="1"/>
  <c r="C627" i="1"/>
  <c r="D626" i="1"/>
  <c r="C626" i="1"/>
  <c r="D625" i="1"/>
  <c r="C625" i="1"/>
  <c r="D624" i="1"/>
  <c r="C624" i="1"/>
  <c r="D623" i="1"/>
  <c r="C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C606" i="1"/>
  <c r="D605" i="1"/>
  <c r="C605" i="1"/>
  <c r="D604" i="1"/>
  <c r="C604" i="1"/>
  <c r="D603" i="1"/>
  <c r="C603" i="1"/>
  <c r="D602" i="1"/>
  <c r="C602" i="1"/>
  <c r="D601" i="1"/>
  <c r="C601" i="1"/>
  <c r="D600" i="1"/>
  <c r="C600" i="1"/>
  <c r="C599" i="1"/>
  <c r="D598" i="1"/>
  <c r="C598" i="1"/>
  <c r="D597" i="1"/>
  <c r="C597" i="1"/>
  <c r="D596" i="1"/>
  <c r="C596" i="1"/>
  <c r="D595" i="1"/>
  <c r="C595" i="1"/>
  <c r="D594" i="1"/>
  <c r="C594" i="1"/>
  <c r="C593" i="1"/>
  <c r="D592" i="1"/>
  <c r="C592" i="1"/>
  <c r="D591" i="1"/>
  <c r="C591" i="1"/>
  <c r="D590" i="1"/>
  <c r="C590" i="1"/>
  <c r="D589" i="1"/>
  <c r="C589" i="1"/>
  <c r="D588" i="1"/>
  <c r="C588"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D548" i="1"/>
  <c r="C548" i="1"/>
  <c r="D547" i="1"/>
  <c r="C547" i="1"/>
  <c r="D546" i="1"/>
  <c r="C546" i="1"/>
  <c r="D545" i="1"/>
  <c r="C545" i="1"/>
  <c r="D544" i="1"/>
  <c r="D543" i="1"/>
  <c r="C543" i="1"/>
  <c r="D542" i="1"/>
  <c r="C542" i="1"/>
  <c r="D541" i="1"/>
  <c r="C541" i="1"/>
  <c r="D540" i="1"/>
  <c r="C540" i="1"/>
  <c r="D539" i="1"/>
  <c r="C539" i="1"/>
  <c r="D538" i="1"/>
  <c r="C538" i="1"/>
  <c r="C537" i="1"/>
  <c r="D536" i="1"/>
  <c r="C536" i="1"/>
  <c r="D535" i="1"/>
  <c r="C535" i="1"/>
  <c r="D534" i="1"/>
  <c r="C534" i="1"/>
  <c r="D533" i="1"/>
  <c r="C533" i="1"/>
  <c r="D531" i="1"/>
  <c r="C531" i="1"/>
  <c r="D530" i="1"/>
  <c r="C530" i="1"/>
  <c r="D529" i="1"/>
  <c r="C529" i="1"/>
  <c r="D528" i="1"/>
  <c r="C528" i="1"/>
  <c r="D527" i="1"/>
  <c r="C527" i="1"/>
  <c r="D526" i="1"/>
  <c r="C526" i="1"/>
  <c r="D525" i="1"/>
  <c r="C525" i="1"/>
  <c r="D524" i="1"/>
  <c r="C524" i="1"/>
  <c r="D521" i="1"/>
  <c r="C521" i="1"/>
  <c r="D520" i="1"/>
  <c r="C520" i="1"/>
  <c r="C519" i="1"/>
  <c r="D518" i="1"/>
  <c r="C518" i="1"/>
  <c r="D517" i="1"/>
  <c r="C517" i="1"/>
  <c r="D516" i="1"/>
  <c r="C516" i="1"/>
  <c r="D515" i="1"/>
  <c r="C515" i="1"/>
  <c r="D514" i="1"/>
  <c r="C514" i="1"/>
  <c r="D513" i="1"/>
  <c r="C513" i="1"/>
  <c r="D512" i="1"/>
  <c r="C512" i="1"/>
  <c r="D511" i="1"/>
  <c r="C511" i="1"/>
  <c r="D510" i="1"/>
  <c r="C510"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D456" i="1"/>
  <c r="C456" i="1"/>
  <c r="D455" i="1"/>
  <c r="C455" i="1"/>
  <c r="D454" i="1"/>
  <c r="C454" i="1"/>
  <c r="D453" i="1"/>
  <c r="D452" i="1"/>
  <c r="C452" i="1"/>
  <c r="D451" i="1"/>
  <c r="C451" i="1"/>
  <c r="D450" i="1"/>
  <c r="C450" i="1"/>
  <c r="D449" i="1"/>
  <c r="C449" i="1"/>
  <c r="D448" i="1"/>
  <c r="C448" i="1"/>
  <c r="D447" i="1"/>
  <c r="C447" i="1"/>
  <c r="D446" i="1"/>
  <c r="C446" i="1"/>
  <c r="D445" i="1"/>
  <c r="C445" i="1"/>
  <c r="D444" i="1"/>
  <c r="C444" i="1"/>
  <c r="D443" i="1"/>
  <c r="C443" i="1"/>
  <c r="D442" i="1"/>
  <c r="C442" i="1"/>
  <c r="D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D423" i="1"/>
  <c r="C423" i="1"/>
  <c r="D422" i="1"/>
  <c r="C422" i="1"/>
  <c r="D421" i="1"/>
  <c r="C421" i="1"/>
  <c r="D420" i="1"/>
  <c r="C420" i="1"/>
  <c r="D419" i="1"/>
  <c r="C419" i="1"/>
  <c r="D418" i="1"/>
  <c r="C418" i="1"/>
  <c r="D417" i="1"/>
  <c r="C417" i="1"/>
  <c r="D416" i="1"/>
  <c r="C416" i="1"/>
  <c r="D413" i="1"/>
  <c r="D412" i="1"/>
  <c r="D411" i="1"/>
  <c r="D406" i="1"/>
  <c r="C406" i="1"/>
  <c r="D405" i="1"/>
  <c r="C405" i="1"/>
  <c r="D404" i="1"/>
  <c r="C404" i="1"/>
  <c r="D401" i="1"/>
  <c r="C401" i="1"/>
  <c r="D400" i="1"/>
  <c r="C400" i="1"/>
  <c r="D399" i="1"/>
  <c r="C399" i="1"/>
  <c r="D398" i="1"/>
  <c r="C398" i="1"/>
  <c r="D397" i="1"/>
  <c r="C397" i="1"/>
  <c r="D396" i="1"/>
  <c r="C396" i="1"/>
  <c r="D395" i="1"/>
  <c r="C395" i="1"/>
  <c r="D394" i="1"/>
  <c r="C394" i="1"/>
  <c r="D393" i="1"/>
  <c r="C393" i="1"/>
  <c r="D392" i="1"/>
  <c r="D391" i="1"/>
  <c r="D390" i="1"/>
  <c r="C390" i="1"/>
  <c r="D389" i="1"/>
  <c r="C389" i="1"/>
  <c r="D388" i="1"/>
  <c r="C388" i="1"/>
  <c r="D387" i="1"/>
  <c r="C387" i="1"/>
  <c r="D386" i="1"/>
  <c r="D385" i="1"/>
  <c r="C385" i="1"/>
  <c r="D384" i="1"/>
  <c r="C384"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D363" i="1"/>
  <c r="C363" i="1"/>
  <c r="D362" i="1"/>
  <c r="C362" i="1"/>
  <c r="D361" i="1"/>
  <c r="C361" i="1"/>
  <c r="D360" i="1"/>
  <c r="C360" i="1"/>
  <c r="D359" i="1"/>
  <c r="C359" i="1"/>
  <c r="D357" i="1"/>
  <c r="C357" i="1"/>
  <c r="D356" i="1"/>
  <c r="C356" i="1"/>
  <c r="D355" i="1"/>
  <c r="C355" i="1"/>
  <c r="D354" i="1"/>
  <c r="C354" i="1"/>
  <c r="D353" i="1"/>
  <c r="C353" i="1"/>
  <c r="D352" i="1"/>
  <c r="C352" i="1"/>
  <c r="D351" i="1"/>
  <c r="D350" i="1"/>
  <c r="C350" i="1"/>
  <c r="D349" i="1"/>
  <c r="C349" i="1"/>
  <c r="D348" i="1"/>
  <c r="C348" i="1"/>
  <c r="D347" i="1"/>
  <c r="C347"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D325" i="1"/>
  <c r="C325" i="1"/>
  <c r="D324" i="1"/>
  <c r="C324" i="1"/>
  <c r="D323" i="1"/>
  <c r="C323" i="1"/>
  <c r="D322" i="1"/>
  <c r="C322" i="1"/>
  <c r="D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D305" i="1"/>
  <c r="C305" i="1"/>
  <c r="D304" i="1"/>
  <c r="C304" i="1"/>
  <c r="D303" i="1"/>
  <c r="C303" i="1"/>
  <c r="D302" i="1"/>
  <c r="C302" i="1"/>
  <c r="D301" i="1"/>
  <c r="C301" i="1"/>
  <c r="D300" i="1"/>
  <c r="C300" i="1"/>
  <c r="D299" i="1"/>
  <c r="D298" i="1"/>
  <c r="C298" i="1"/>
  <c r="D297" i="1"/>
  <c r="C297" i="1"/>
  <c r="D296" i="1"/>
  <c r="C296" i="1"/>
  <c r="D295" i="1"/>
  <c r="C295" i="1"/>
  <c r="D292" i="1"/>
  <c r="C292" i="1"/>
  <c r="D291" i="1"/>
  <c r="C291" i="1"/>
  <c r="D290" i="1"/>
  <c r="C290" i="1"/>
  <c r="D289" i="1"/>
  <c r="C289" i="1"/>
  <c r="D288" i="1"/>
  <c r="C288" i="1"/>
  <c r="C284"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D268" i="1"/>
  <c r="C268" i="1"/>
  <c r="D267" i="1"/>
  <c r="C267" i="1"/>
  <c r="D266" i="1"/>
  <c r="C266" i="1"/>
  <c r="D265" i="1"/>
  <c r="C265" i="1"/>
  <c r="D264" i="1"/>
  <c r="C264" i="1"/>
  <c r="D263" i="1"/>
  <c r="C263" i="1"/>
  <c r="D262" i="1"/>
  <c r="C262" i="1"/>
  <c r="D261" i="1"/>
  <c r="C261" i="1"/>
  <c r="D260" i="1"/>
  <c r="C260" i="1"/>
  <c r="D258" i="1"/>
  <c r="C258" i="1"/>
  <c r="D257" i="1"/>
  <c r="C257" i="1"/>
  <c r="D256" i="1"/>
  <c r="C256" i="1"/>
  <c r="D255" i="1"/>
  <c r="D254" i="1"/>
  <c r="C254" i="1"/>
  <c r="D253" i="1"/>
  <c r="C253" i="1"/>
  <c r="D252" i="1"/>
  <c r="C252" i="1"/>
  <c r="D251" i="1"/>
  <c r="C251" i="1"/>
  <c r="D250" i="1"/>
  <c r="C250" i="1"/>
  <c r="D249" i="1"/>
  <c r="C249"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20"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D172" i="1"/>
  <c r="C172" i="1"/>
  <c r="D171" i="1"/>
  <c r="C171" i="1"/>
  <c r="D170" i="1"/>
  <c r="C170" i="1"/>
  <c r="D169" i="1"/>
  <c r="C169" i="1"/>
  <c r="D168" i="1"/>
  <c r="C168" i="1"/>
  <c r="D167" i="1"/>
  <c r="C167" i="1"/>
  <c r="D166" i="1"/>
  <c r="C166" i="1"/>
  <c r="D165" i="1"/>
  <c r="D164" i="1"/>
  <c r="C164" i="1"/>
  <c r="D163" i="1"/>
  <c r="C163" i="1"/>
  <c r="D162" i="1"/>
  <c r="C162" i="1"/>
  <c r="D161" i="1"/>
  <c r="C161" i="1"/>
  <c r="D160" i="1"/>
  <c r="C160" i="1"/>
  <c r="D158" i="1"/>
  <c r="C158" i="1"/>
  <c r="D157" i="1"/>
  <c r="C157" i="1"/>
  <c r="D156" i="1"/>
  <c r="C156" i="1"/>
  <c r="D155" i="1"/>
  <c r="C155" i="1"/>
  <c r="D154" i="1"/>
  <c r="C154" i="1"/>
  <c r="D153" i="1"/>
  <c r="C153" i="1"/>
  <c r="D152" i="1"/>
  <c r="C152" i="1"/>
  <c r="D151" i="1"/>
  <c r="C151" i="1"/>
  <c r="D150" i="1"/>
  <c r="C150" i="1"/>
  <c r="C149" i="1"/>
  <c r="D146" i="1"/>
  <c r="C146" i="1"/>
  <c r="D145" i="1"/>
  <c r="C145" i="1"/>
  <c r="D144" i="1"/>
  <c r="C144" i="1"/>
  <c r="D143" i="1"/>
  <c r="C143" i="1"/>
  <c r="D142" i="1"/>
  <c r="C142" i="1"/>
  <c r="D141" i="1"/>
  <c r="C141" i="1"/>
  <c r="D140" i="1"/>
  <c r="C140" i="1"/>
  <c r="D139" i="1"/>
  <c r="C139" i="1"/>
  <c r="D138" i="1"/>
  <c r="C138" i="1"/>
  <c r="D137" i="1"/>
  <c r="C137" i="1"/>
  <c r="D136" i="1"/>
  <c r="D135" i="1"/>
  <c r="D134" i="1"/>
  <c r="C134" i="1"/>
  <c r="D133" i="1"/>
  <c r="C133" i="1"/>
  <c r="D132" i="1"/>
  <c r="C132" i="1"/>
  <c r="D131" i="1"/>
  <c r="C131" i="1"/>
  <c r="D130" i="1"/>
  <c r="C130" i="1"/>
  <c r="D129" i="1"/>
  <c r="C129" i="1"/>
  <c r="D128" i="1"/>
  <c r="C128" i="1"/>
  <c r="D127" i="1"/>
  <c r="C127" i="1"/>
  <c r="D126" i="1"/>
  <c r="C126" i="1"/>
  <c r="D125" i="1"/>
  <c r="C125" i="1"/>
  <c r="D124" i="1"/>
  <c r="D123" i="1"/>
  <c r="C123" i="1"/>
  <c r="D122" i="1"/>
  <c r="C122" i="1"/>
  <c r="D121" i="1"/>
  <c r="C121" i="1"/>
  <c r="D120" i="1"/>
  <c r="D119" i="1"/>
  <c r="C119" i="1"/>
  <c r="D118" i="1"/>
  <c r="C118" i="1"/>
  <c r="D117" i="1"/>
  <c r="C117" i="1"/>
  <c r="D116" i="1"/>
  <c r="C116" i="1"/>
  <c r="D115" i="1"/>
  <c r="C115" i="1"/>
  <c r="D114" i="1"/>
  <c r="C114" i="1"/>
  <c r="D113" i="1"/>
  <c r="C113" i="1"/>
  <c r="D112" i="1"/>
  <c r="C112" i="1"/>
  <c r="D111" i="1"/>
  <c r="C111" i="1"/>
  <c r="D110" i="1"/>
  <c r="C110" i="1"/>
  <c r="D109" i="1"/>
  <c r="C109" i="1"/>
  <c r="C108" i="1"/>
  <c r="D107" i="1"/>
  <c r="C107" i="1"/>
  <c r="D106" i="1"/>
  <c r="C106" i="1"/>
  <c r="D105" i="1"/>
  <c r="C105" i="1"/>
  <c r="D104" i="1"/>
  <c r="C104"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C87" i="1"/>
  <c r="D86" i="1"/>
  <c r="C86" i="1"/>
  <c r="D85" i="1"/>
  <c r="C85" i="1"/>
  <c r="D84" i="1"/>
  <c r="C84" i="1"/>
  <c r="D83" i="1"/>
  <c r="C83" i="1"/>
  <c r="D82" i="1"/>
  <c r="C82" i="1"/>
  <c r="D81" i="1"/>
  <c r="C81" i="1"/>
  <c r="D80" i="1"/>
  <c r="C80" i="1"/>
  <c r="D79" i="1"/>
  <c r="D77" i="1"/>
  <c r="C77" i="1"/>
  <c r="D76" i="1"/>
  <c r="C76" i="1"/>
  <c r="D75" i="1"/>
  <c r="C75" i="1"/>
  <c r="D74" i="1"/>
  <c r="C74" i="1"/>
  <c r="D73" i="1"/>
  <c r="C73" i="1"/>
  <c r="D72" i="1"/>
  <c r="C72" i="1"/>
  <c r="D71" i="1"/>
  <c r="C71" i="1"/>
  <c r="D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D45" i="1"/>
  <c r="C45"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D12" i="1"/>
  <c r="C12" i="1"/>
  <c r="D11" i="1"/>
  <c r="C11" i="1"/>
  <c r="D10" i="1"/>
  <c r="C10" i="1"/>
  <c r="D9" i="1"/>
  <c r="C9" i="1"/>
  <c r="D8" i="1"/>
  <c r="C8" i="1"/>
  <c r="D7" i="1"/>
  <c r="C7" i="1"/>
  <c r="D6" i="1"/>
  <c r="C6" i="1"/>
  <c r="D5" i="1"/>
  <c r="C5" i="1"/>
  <c r="E529" i="4" l="1"/>
  <c r="D523" i="1" s="1"/>
  <c r="E89" i="6"/>
  <c r="D1383" i="1" s="1"/>
  <c r="E114" i="6"/>
  <c r="B93" i="9"/>
  <c r="B105" i="9"/>
  <c r="B159" i="9"/>
  <c r="E87" i="5"/>
  <c r="D1065" i="1" s="1"/>
  <c r="B35" i="9"/>
  <c r="E92" i="9"/>
  <c r="B92" i="9" s="1"/>
  <c r="E102" i="9"/>
  <c r="B102" i="9" s="1"/>
  <c r="E140" i="9"/>
  <c r="B140" i="9" s="1"/>
  <c r="B149" i="9"/>
  <c r="B151" i="9"/>
  <c r="B285" i="9"/>
  <c r="F6" i="6"/>
  <c r="E5" i="6"/>
  <c r="D1299" i="1" s="1"/>
  <c r="E290" i="9"/>
  <c r="B290" i="9" s="1"/>
  <c r="E245" i="5"/>
  <c r="D1222" i="1" s="1"/>
  <c r="E280" i="9"/>
  <c r="B280" i="9" s="1"/>
  <c r="E281" i="9"/>
  <c r="B281" i="9" s="1"/>
  <c r="F13" i="5"/>
  <c r="E274" i="9"/>
  <c r="B274" i="9" s="1"/>
  <c r="F129" i="6"/>
  <c r="I27" i="3"/>
  <c r="D1408" i="1"/>
  <c r="D114" i="6"/>
  <c r="F114" i="6" s="1"/>
  <c r="F115" i="6"/>
  <c r="F107" i="6"/>
  <c r="D89" i="6"/>
  <c r="F82" i="6"/>
  <c r="F75" i="6"/>
  <c r="F66" i="6"/>
  <c r="F61" i="6"/>
  <c r="E35" i="6"/>
  <c r="I25" i="3" s="1"/>
  <c r="F54" i="6"/>
  <c r="D1337" i="1"/>
  <c r="G1337" i="1" s="1"/>
  <c r="F43" i="6"/>
  <c r="D35" i="6"/>
  <c r="F35" i="6" s="1"/>
  <c r="F39" i="6"/>
  <c r="F36" i="6"/>
  <c r="F28" i="6"/>
  <c r="F13" i="6"/>
  <c r="C1307" i="1"/>
  <c r="H1307" i="1" s="1"/>
  <c r="E141" i="6"/>
  <c r="D1304" i="1"/>
  <c r="H1304" i="1" s="1"/>
  <c r="C1299" i="1"/>
  <c r="F250" i="5"/>
  <c r="D245" i="5"/>
  <c r="F245" i="5"/>
  <c r="F246" i="5"/>
  <c r="E279" i="9"/>
  <c r="B279" i="9" s="1"/>
  <c r="F242" i="5"/>
  <c r="F238" i="5"/>
  <c r="F239" i="5"/>
  <c r="F207" i="5"/>
  <c r="D206" i="5"/>
  <c r="C1183" i="1" s="1"/>
  <c r="C1184" i="1"/>
  <c r="H1184" i="1" s="1"/>
  <c r="D176" i="5"/>
  <c r="E176" i="5"/>
  <c r="F164" i="5"/>
  <c r="E288" i="9"/>
  <c r="B288" i="9" s="1"/>
  <c r="E284" i="9"/>
  <c r="B284" i="9" s="1"/>
  <c r="E283" i="9"/>
  <c r="B283" i="9" s="1"/>
  <c r="F146" i="5"/>
  <c r="F134" i="5"/>
  <c r="F135" i="5"/>
  <c r="D1084" i="1"/>
  <c r="H1084" i="1" s="1"/>
  <c r="C1084" i="1"/>
  <c r="H286" i="9"/>
  <c r="D87" i="5"/>
  <c r="C1065" i="1" s="1"/>
  <c r="D1066" i="1"/>
  <c r="H1066" i="1" s="1"/>
  <c r="F87" i="5"/>
  <c r="E68" i="5"/>
  <c r="I21" i="3" s="1"/>
  <c r="F78" i="5"/>
  <c r="F79" i="5"/>
  <c r="D68" i="5"/>
  <c r="D1046" i="1"/>
  <c r="F69" i="5"/>
  <c r="F70" i="5"/>
  <c r="F56" i="5"/>
  <c r="F45" i="5"/>
  <c r="F35" i="5"/>
  <c r="E12" i="5"/>
  <c r="E7" i="5" s="1"/>
  <c r="F29" i="5"/>
  <c r="D990" i="1"/>
  <c r="F19" i="5"/>
  <c r="D12" i="5"/>
  <c r="D7" i="5" s="1"/>
  <c r="F8" i="5"/>
  <c r="D24" i="8"/>
  <c r="C1499" i="1" s="1"/>
  <c r="G1499" i="1" s="1"/>
  <c r="E144" i="9"/>
  <c r="B144" i="9" s="1"/>
  <c r="E143" i="9"/>
  <c r="B143" i="9" s="1"/>
  <c r="E141" i="9"/>
  <c r="B141" i="9" s="1"/>
  <c r="E139" i="9"/>
  <c r="B139" i="9" s="1"/>
  <c r="E137" i="9"/>
  <c r="B137" i="9" s="1"/>
  <c r="E136" i="9"/>
  <c r="B136" i="9" s="1"/>
  <c r="E125" i="9"/>
  <c r="B125" i="9" s="1"/>
  <c r="E119" i="9"/>
  <c r="B119" i="9" s="1"/>
  <c r="E111" i="9"/>
  <c r="B111" i="9" s="1"/>
  <c r="E109" i="9"/>
  <c r="B109" i="9" s="1"/>
  <c r="E101" i="9"/>
  <c r="B101" i="9" s="1"/>
  <c r="E98" i="9"/>
  <c r="B98" i="9" s="1"/>
  <c r="E95" i="9"/>
  <c r="B95" i="9" s="1"/>
  <c r="E91" i="9"/>
  <c r="B91" i="9" s="1"/>
  <c r="E87" i="9"/>
  <c r="B87" i="9" s="1"/>
  <c r="E79" i="9"/>
  <c r="B79" i="9" s="1"/>
  <c r="E75" i="9"/>
  <c r="B75" i="9" s="1"/>
  <c r="E65" i="9"/>
  <c r="B65" i="9" s="1"/>
  <c r="E49" i="9"/>
  <c r="B49" i="9" s="1"/>
  <c r="E45" i="9"/>
  <c r="B45" i="9" s="1"/>
  <c r="E39" i="9"/>
  <c r="B39" i="9" s="1"/>
  <c r="E31" i="9"/>
  <c r="B31" i="9" s="1"/>
  <c r="F270" i="9"/>
  <c r="B270" i="9" s="1"/>
  <c r="F268" i="9"/>
  <c r="B268" i="9" s="1"/>
  <c r="F266" i="9"/>
  <c r="B266" i="9" s="1"/>
  <c r="F264" i="9"/>
  <c r="B264" i="9" s="1"/>
  <c r="F262" i="9"/>
  <c r="B262" i="9" s="1"/>
  <c r="F260" i="9"/>
  <c r="B260" i="9" s="1"/>
  <c r="F258" i="9"/>
  <c r="B258" i="9" s="1"/>
  <c r="C549" i="1"/>
  <c r="C544" i="1"/>
  <c r="H544" i="1" s="1"/>
  <c r="F256" i="9"/>
  <c r="B256" i="9" s="1"/>
  <c r="E123" i="9"/>
  <c r="B123" i="9" s="1"/>
  <c r="E121" i="9"/>
  <c r="B121" i="9" s="1"/>
  <c r="E120" i="9"/>
  <c r="B120" i="9" s="1"/>
  <c r="F248" i="9"/>
  <c r="B248" i="9" s="1"/>
  <c r="F244" i="9"/>
  <c r="B244" i="9" s="1"/>
  <c r="F242" i="9"/>
  <c r="B242" i="9" s="1"/>
  <c r="F240" i="9"/>
  <c r="B240" i="9" s="1"/>
  <c r="E99" i="9"/>
  <c r="B99" i="9" s="1"/>
  <c r="F490" i="4"/>
  <c r="F238" i="9"/>
  <c r="B238" i="9" s="1"/>
  <c r="E96" i="9"/>
  <c r="B96" i="9" s="1"/>
  <c r="F236" i="9"/>
  <c r="B236" i="9" s="1"/>
  <c r="F234" i="9"/>
  <c r="B234" i="9" s="1"/>
  <c r="D459" i="4"/>
  <c r="C457" i="1"/>
  <c r="H457" i="1" s="1"/>
  <c r="F232" i="9"/>
  <c r="B232" i="9" s="1"/>
  <c r="E81" i="9"/>
  <c r="B81" i="9" s="1"/>
  <c r="F230" i="9"/>
  <c r="B230" i="9" s="1"/>
  <c r="E77" i="9"/>
  <c r="B77" i="9" s="1"/>
  <c r="F228" i="9"/>
  <c r="B228" i="9" s="1"/>
  <c r="C424" i="1"/>
  <c r="G424" i="1" s="1"/>
  <c r="E76" i="9"/>
  <c r="B76" i="9" s="1"/>
  <c r="E421" i="4"/>
  <c r="E420" i="4" s="1"/>
  <c r="C391" i="1"/>
  <c r="C392" i="1"/>
  <c r="G392" i="1" s="1"/>
  <c r="C351" i="1"/>
  <c r="E351" i="4"/>
  <c r="D346" i="1" s="1"/>
  <c r="C326" i="1"/>
  <c r="C299" i="1"/>
  <c r="H299" i="1" s="1"/>
  <c r="E299" i="4"/>
  <c r="C283" i="1"/>
  <c r="H283" i="1" s="1"/>
  <c r="F279" i="4"/>
  <c r="C269" i="1"/>
  <c r="H269" i="1" s="1"/>
  <c r="F226" i="9"/>
  <c r="B226" i="9" s="1"/>
  <c r="E69" i="9"/>
  <c r="B69" i="9" s="1"/>
  <c r="E252" i="4"/>
  <c r="D248" i="1" s="1"/>
  <c r="E196" i="4"/>
  <c r="D192" i="1" s="1"/>
  <c r="F222" i="9"/>
  <c r="B222" i="9" s="1"/>
  <c r="F220" i="9"/>
  <c r="B220" i="9" s="1"/>
  <c r="F218" i="9"/>
  <c r="B218" i="9" s="1"/>
  <c r="E41" i="9"/>
  <c r="B41" i="9" s="1"/>
  <c r="E163" i="4"/>
  <c r="D159" i="1" s="1"/>
  <c r="D152" i="4"/>
  <c r="C148" i="1" s="1"/>
  <c r="E152" i="4"/>
  <c r="C135" i="1"/>
  <c r="G135" i="1" s="1"/>
  <c r="C136" i="1"/>
  <c r="E106" i="4"/>
  <c r="D102" i="1" s="1"/>
  <c r="H102" i="1" s="1"/>
  <c r="E82" i="4"/>
  <c r="D78" i="1" s="1"/>
  <c r="F59" i="4"/>
  <c r="C13" i="1"/>
  <c r="D49" i="8"/>
  <c r="C1524" i="1" s="1"/>
  <c r="H1524" i="1" s="1"/>
  <c r="C1501" i="1"/>
  <c r="D6" i="8"/>
  <c r="C1481" i="1" s="1"/>
  <c r="G1481" i="1" s="1"/>
  <c r="C1483" i="1"/>
  <c r="H1483" i="1" s="1"/>
  <c r="E158" i="9"/>
  <c r="B158" i="9" s="1"/>
  <c r="E157" i="9"/>
  <c r="B157" i="9" s="1"/>
  <c r="E156" i="9"/>
  <c r="B156" i="9" s="1"/>
  <c r="E154" i="9"/>
  <c r="B154" i="9" s="1"/>
  <c r="E153" i="9"/>
  <c r="B153" i="9" s="1"/>
  <c r="E152" i="9"/>
  <c r="B152" i="9" s="1"/>
  <c r="E150" i="9"/>
  <c r="B150" i="9" s="1"/>
  <c r="E148" i="9"/>
  <c r="B148" i="9" s="1"/>
  <c r="E146" i="9"/>
  <c r="B146" i="9" s="1"/>
  <c r="E145" i="9"/>
  <c r="B145" i="9" s="1"/>
  <c r="E138" i="9"/>
  <c r="B138" i="9" s="1"/>
  <c r="E135" i="9"/>
  <c r="B135" i="9" s="1"/>
  <c r="E134" i="9"/>
  <c r="B134" i="9" s="1"/>
  <c r="E133" i="9"/>
  <c r="B133" i="9" s="1"/>
  <c r="E132" i="9"/>
  <c r="B132" i="9" s="1"/>
  <c r="E131" i="9"/>
  <c r="B131" i="9" s="1"/>
  <c r="E130" i="9"/>
  <c r="B130" i="9" s="1"/>
  <c r="E129" i="9"/>
  <c r="B129" i="9" s="1"/>
  <c r="E128" i="9"/>
  <c r="B128" i="9" s="1"/>
  <c r="E127" i="9"/>
  <c r="B127" i="9" s="1"/>
  <c r="E126" i="9"/>
  <c r="B126" i="9" s="1"/>
  <c r="E124" i="9"/>
  <c r="B124" i="9" s="1"/>
  <c r="E122" i="9"/>
  <c r="B122" i="9" s="1"/>
  <c r="F253" i="9"/>
  <c r="B253" i="9" s="1"/>
  <c r="F252" i="9"/>
  <c r="B252" i="9" s="1"/>
  <c r="F251" i="9"/>
  <c r="B251" i="9" s="1"/>
  <c r="E118" i="9"/>
  <c r="B118" i="9" s="1"/>
  <c r="E117" i="9"/>
  <c r="B117" i="9" s="1"/>
  <c r="E116" i="9"/>
  <c r="B116" i="9" s="1"/>
  <c r="E115" i="9"/>
  <c r="B115" i="9" s="1"/>
  <c r="E114" i="9"/>
  <c r="B114" i="9" s="1"/>
  <c r="E113" i="9"/>
  <c r="B113" i="9" s="1"/>
  <c r="E112" i="9"/>
  <c r="B112" i="9" s="1"/>
  <c r="E110" i="9"/>
  <c r="B110" i="9" s="1"/>
  <c r="E108" i="9"/>
  <c r="B108" i="9" s="1"/>
  <c r="E107" i="9"/>
  <c r="B107" i="9" s="1"/>
  <c r="E106" i="9"/>
  <c r="B106" i="9" s="1"/>
  <c r="E104" i="9"/>
  <c r="B104" i="9" s="1"/>
  <c r="E103" i="9"/>
  <c r="B103" i="9" s="1"/>
  <c r="E100" i="9"/>
  <c r="B100" i="9" s="1"/>
  <c r="E94" i="9"/>
  <c r="B94" i="9" s="1"/>
  <c r="E90" i="9"/>
  <c r="B90" i="9" s="1"/>
  <c r="E89" i="9"/>
  <c r="B89" i="9" s="1"/>
  <c r="E88" i="9"/>
  <c r="B88" i="9" s="1"/>
  <c r="E86" i="9"/>
  <c r="B86" i="9" s="1"/>
  <c r="E85" i="9"/>
  <c r="B85" i="9" s="1"/>
  <c r="E84" i="9"/>
  <c r="B84" i="9" s="1"/>
  <c r="E83" i="9"/>
  <c r="B83" i="9" s="1"/>
  <c r="E82" i="9"/>
  <c r="B82" i="9" s="1"/>
  <c r="E80" i="9"/>
  <c r="B80" i="9" s="1"/>
  <c r="E78" i="9"/>
  <c r="B78" i="9" s="1"/>
  <c r="E74" i="9"/>
  <c r="B74" i="9" s="1"/>
  <c r="E73" i="9"/>
  <c r="B73" i="9" s="1"/>
  <c r="E72" i="9"/>
  <c r="B72" i="9" s="1"/>
  <c r="E71" i="9"/>
  <c r="B71" i="9" s="1"/>
  <c r="E225" i="9"/>
  <c r="B225" i="9" s="1"/>
  <c r="E66" i="9"/>
  <c r="B66" i="9" s="1"/>
  <c r="E64" i="9"/>
  <c r="B64" i="9" s="1"/>
  <c r="E63" i="9"/>
  <c r="B63" i="9" s="1"/>
  <c r="E62" i="9"/>
  <c r="B62" i="9" s="1"/>
  <c r="E61" i="9"/>
  <c r="B61" i="9" s="1"/>
  <c r="E60" i="9"/>
  <c r="B60" i="9" s="1"/>
  <c r="E59" i="9"/>
  <c r="B59" i="9" s="1"/>
  <c r="F224" i="9"/>
  <c r="B224" i="9" s="1"/>
  <c r="E56" i="9"/>
  <c r="B56" i="9" s="1"/>
  <c r="E55" i="9"/>
  <c r="B55" i="9" s="1"/>
  <c r="E54" i="9"/>
  <c r="B54" i="9" s="1"/>
  <c r="E53" i="9"/>
  <c r="B53" i="9" s="1"/>
  <c r="E52" i="9"/>
  <c r="B52" i="9" s="1"/>
  <c r="E51" i="9"/>
  <c r="B51" i="9" s="1"/>
  <c r="E50" i="9"/>
  <c r="B50" i="9" s="1"/>
  <c r="E48" i="9"/>
  <c r="B48" i="9" s="1"/>
  <c r="E47" i="9"/>
  <c r="B47" i="9" s="1"/>
  <c r="E46" i="9"/>
  <c r="B46" i="9" s="1"/>
  <c r="E44" i="9"/>
  <c r="B44" i="9" s="1"/>
  <c r="E43" i="9"/>
  <c r="B43" i="9" s="1"/>
  <c r="E42" i="9"/>
  <c r="B42" i="9" s="1"/>
  <c r="E38" i="9"/>
  <c r="B38" i="9" s="1"/>
  <c r="E36" i="9"/>
  <c r="B36" i="9" s="1"/>
  <c r="E34" i="9"/>
  <c r="B34" i="9" s="1"/>
  <c r="E32" i="9"/>
  <c r="B32" i="9" s="1"/>
  <c r="E30" i="9"/>
  <c r="B30" i="9" s="1"/>
  <c r="E29" i="9"/>
  <c r="B29" i="9" s="1"/>
  <c r="E28" i="9"/>
  <c r="B28" i="9" s="1"/>
  <c r="E25" i="9"/>
  <c r="B25" i="9" s="1"/>
  <c r="E24" i="9"/>
  <c r="B24" i="9" s="1"/>
  <c r="F213" i="9"/>
  <c r="B213" i="9" s="1"/>
  <c r="E22" i="9"/>
  <c r="B22" i="9" s="1"/>
  <c r="E21" i="9"/>
  <c r="B21" i="9" s="1"/>
  <c r="F652" i="4"/>
  <c r="F271" i="9"/>
  <c r="B271" i="9" s="1"/>
  <c r="F269" i="9"/>
  <c r="B269" i="9" s="1"/>
  <c r="F267" i="9"/>
  <c r="B267" i="9" s="1"/>
  <c r="F605" i="4"/>
  <c r="F265" i="9"/>
  <c r="B265" i="9" s="1"/>
  <c r="F263" i="9"/>
  <c r="B263" i="9" s="1"/>
  <c r="D593" i="4"/>
  <c r="F261" i="9"/>
  <c r="B261" i="9" s="1"/>
  <c r="E593" i="4"/>
  <c r="D587" i="1" s="1"/>
  <c r="F259" i="9"/>
  <c r="B259" i="9" s="1"/>
  <c r="F257" i="9"/>
  <c r="B257" i="9" s="1"/>
  <c r="D580" i="4"/>
  <c r="E528" i="4"/>
  <c r="D522" i="1" s="1"/>
  <c r="D529" i="4"/>
  <c r="C523" i="1" s="1"/>
  <c r="F255" i="9"/>
  <c r="B255" i="9" s="1"/>
  <c r="F254" i="9"/>
  <c r="B254" i="9" s="1"/>
  <c r="C532" i="1"/>
  <c r="H532" i="1" s="1"/>
  <c r="F250" i="9"/>
  <c r="B250" i="9" s="1"/>
  <c r="F249" i="9"/>
  <c r="B249" i="9" s="1"/>
  <c r="F247" i="9"/>
  <c r="B247" i="9" s="1"/>
  <c r="F246" i="9"/>
  <c r="B246" i="9" s="1"/>
  <c r="F245" i="9"/>
  <c r="B245" i="9" s="1"/>
  <c r="F243" i="9"/>
  <c r="B243" i="9" s="1"/>
  <c r="F241" i="9"/>
  <c r="B241" i="9" s="1"/>
  <c r="F239" i="9"/>
  <c r="B239" i="9" s="1"/>
  <c r="E97" i="9"/>
  <c r="B97" i="9" s="1"/>
  <c r="D484" i="4"/>
  <c r="F237" i="9"/>
  <c r="B237" i="9" s="1"/>
  <c r="F235" i="9"/>
  <c r="B235" i="9" s="1"/>
  <c r="D421" i="4"/>
  <c r="C415" i="1" s="1"/>
  <c r="C441" i="1"/>
  <c r="G441" i="1" s="1"/>
  <c r="F233" i="9"/>
  <c r="B233" i="9" s="1"/>
  <c r="F231" i="9"/>
  <c r="B231" i="9" s="1"/>
  <c r="F229" i="9"/>
  <c r="B229" i="9" s="1"/>
  <c r="F227" i="9"/>
  <c r="B227" i="9" s="1"/>
  <c r="E273" i="9"/>
  <c r="B273" i="9" s="1"/>
  <c r="F391" i="4"/>
  <c r="F369" i="4"/>
  <c r="F363" i="4"/>
  <c r="F364" i="4"/>
  <c r="E350" i="4"/>
  <c r="D345" i="1" s="1"/>
  <c r="D351" i="4"/>
  <c r="C321" i="1"/>
  <c r="F311" i="4"/>
  <c r="F312" i="4"/>
  <c r="E298" i="4"/>
  <c r="D293" i="1" s="1"/>
  <c r="D294" i="1"/>
  <c r="E407" i="4"/>
  <c r="D402" i="1" s="1"/>
  <c r="D299" i="4"/>
  <c r="F418" i="4"/>
  <c r="E263" i="4"/>
  <c r="D259" i="1" s="1"/>
  <c r="E70" i="9"/>
  <c r="B70" i="9" s="1"/>
  <c r="D263" i="4"/>
  <c r="C259" i="1" s="1"/>
  <c r="H259" i="1" s="1"/>
  <c r="F264" i="4"/>
  <c r="E68" i="9"/>
  <c r="B68" i="9" s="1"/>
  <c r="F259" i="4"/>
  <c r="E67" i="9"/>
  <c r="B67" i="9" s="1"/>
  <c r="D252" i="4"/>
  <c r="D224" i="4"/>
  <c r="C220" i="1" s="1"/>
  <c r="H220" i="1" s="1"/>
  <c r="F231" i="4"/>
  <c r="E58" i="9"/>
  <c r="B58" i="9" s="1"/>
  <c r="F210" i="4"/>
  <c r="D196" i="4"/>
  <c r="C192" i="1" s="1"/>
  <c r="F223" i="9"/>
  <c r="B223" i="9" s="1"/>
  <c r="F202" i="4"/>
  <c r="F188" i="4"/>
  <c r="F221" i="9"/>
  <c r="B221" i="9" s="1"/>
  <c r="F219" i="9"/>
  <c r="B219" i="9" s="1"/>
  <c r="F177" i="4"/>
  <c r="D163" i="4"/>
  <c r="C159" i="1" s="1"/>
  <c r="G159" i="1" s="1"/>
  <c r="F169" i="4"/>
  <c r="C165" i="1"/>
  <c r="G165" i="1" s="1"/>
  <c r="E40" i="9"/>
  <c r="B40" i="9" s="1"/>
  <c r="F163" i="4"/>
  <c r="F164" i="4"/>
  <c r="D148" i="1"/>
  <c r="G148" i="1" s="1"/>
  <c r="F159" i="4"/>
  <c r="F217" i="9"/>
  <c r="B217" i="9" s="1"/>
  <c r="F153" i="4"/>
  <c r="F124" i="4"/>
  <c r="F128" i="4"/>
  <c r="F120" i="4"/>
  <c r="D106" i="4"/>
  <c r="C102" i="1" s="1"/>
  <c r="E37" i="9"/>
  <c r="B37" i="9" s="1"/>
  <c r="F216" i="9"/>
  <c r="B216" i="9" s="1"/>
  <c r="F112" i="4"/>
  <c r="F107" i="4"/>
  <c r="F91" i="4"/>
  <c r="D82" i="4"/>
  <c r="F82" i="4" s="1"/>
  <c r="F215" i="9"/>
  <c r="B215" i="9" s="1"/>
  <c r="C78" i="1"/>
  <c r="H78" i="1" s="1"/>
  <c r="C79" i="1"/>
  <c r="G79" i="1" s="1"/>
  <c r="F74" i="4"/>
  <c r="E33" i="9"/>
  <c r="B33" i="9" s="1"/>
  <c r="F50" i="4"/>
  <c r="F62" i="4"/>
  <c r="E27" i="9"/>
  <c r="B27" i="9" s="1"/>
  <c r="E26" i="9"/>
  <c r="B26" i="9" s="1"/>
  <c r="F214" i="9"/>
  <c r="B214" i="9" s="1"/>
  <c r="F29" i="4"/>
  <c r="E7" i="4"/>
  <c r="E6" i="4" s="1"/>
  <c r="F23" i="4"/>
  <c r="E23" i="9"/>
  <c r="B23" i="9" s="1"/>
  <c r="D7" i="4"/>
  <c r="F8" i="4"/>
  <c r="C4" i="1"/>
  <c r="H4" i="1" s="1"/>
  <c r="H5" i="1"/>
  <c r="G5" i="1"/>
  <c r="H6" i="1"/>
  <c r="G6" i="1"/>
  <c r="H7" i="1"/>
  <c r="G7" i="1"/>
  <c r="H8" i="1"/>
  <c r="G8" i="1"/>
  <c r="H9" i="1"/>
  <c r="G9" i="1"/>
  <c r="H10" i="1"/>
  <c r="G10" i="1"/>
  <c r="H11" i="1"/>
  <c r="G11" i="1"/>
  <c r="H12" i="1"/>
  <c r="G12" i="1"/>
  <c r="H13" i="1"/>
  <c r="G13" i="1"/>
  <c r="H14" i="1"/>
  <c r="G14" i="1"/>
  <c r="H15" i="1"/>
  <c r="G15" i="1"/>
  <c r="H16" i="1"/>
  <c r="G16" i="1"/>
  <c r="H17" i="1"/>
  <c r="G17" i="1"/>
  <c r="H18" i="1"/>
  <c r="G18" i="1"/>
  <c r="H19" i="1"/>
  <c r="G19" i="1"/>
  <c r="H20" i="1"/>
  <c r="G20" i="1"/>
  <c r="H21" i="1"/>
  <c r="G21" i="1"/>
  <c r="H22" i="1"/>
  <c r="G22" i="1"/>
  <c r="H23" i="1"/>
  <c r="G23" i="1"/>
  <c r="H24" i="1"/>
  <c r="G24" i="1"/>
  <c r="H25" i="1"/>
  <c r="G25" i="1"/>
  <c r="H26" i="1"/>
  <c r="G26" i="1"/>
  <c r="H27" i="1"/>
  <c r="G27" i="1"/>
  <c r="H28" i="1"/>
  <c r="G28" i="1"/>
  <c r="H29" i="1"/>
  <c r="G29" i="1"/>
  <c r="H30" i="1"/>
  <c r="G30" i="1"/>
  <c r="H31" i="1"/>
  <c r="G31" i="1"/>
  <c r="H32" i="1"/>
  <c r="G32" i="1"/>
  <c r="H33" i="1"/>
  <c r="G33" i="1"/>
  <c r="H34" i="1"/>
  <c r="G34" i="1"/>
  <c r="H35" i="1"/>
  <c r="G35" i="1"/>
  <c r="H36" i="1"/>
  <c r="G36" i="1"/>
  <c r="H37" i="1"/>
  <c r="G37" i="1"/>
  <c r="H38" i="1"/>
  <c r="G38" i="1"/>
  <c r="H39" i="1"/>
  <c r="G39" i="1"/>
  <c r="H40" i="1"/>
  <c r="G40" i="1"/>
  <c r="H41" i="1"/>
  <c r="G41" i="1"/>
  <c r="H42" i="1"/>
  <c r="G42" i="1"/>
  <c r="H43" i="1"/>
  <c r="G43" i="1"/>
  <c r="H44" i="1"/>
  <c r="G44" i="1"/>
  <c r="H45" i="1"/>
  <c r="G45" i="1"/>
  <c r="H46" i="1"/>
  <c r="G46" i="1"/>
  <c r="H47" i="1"/>
  <c r="G47" i="1"/>
  <c r="H48" i="1"/>
  <c r="G48" i="1"/>
  <c r="H49" i="1"/>
  <c r="G49" i="1"/>
  <c r="H50" i="1"/>
  <c r="G50" i="1"/>
  <c r="H51" i="1"/>
  <c r="G51" i="1"/>
  <c r="H52" i="1"/>
  <c r="G52" i="1"/>
  <c r="H53" i="1"/>
  <c r="G53" i="1"/>
  <c r="H54" i="1"/>
  <c r="G54" i="1"/>
  <c r="H55" i="1"/>
  <c r="G55" i="1"/>
  <c r="H56" i="1"/>
  <c r="G56" i="1"/>
  <c r="H57" i="1"/>
  <c r="G57" i="1"/>
  <c r="H58" i="1"/>
  <c r="G58" i="1"/>
  <c r="H59" i="1"/>
  <c r="G59" i="1"/>
  <c r="H60" i="1"/>
  <c r="G60" i="1"/>
  <c r="H61" i="1"/>
  <c r="G61" i="1"/>
  <c r="H62" i="1"/>
  <c r="G62" i="1"/>
  <c r="H63" i="1"/>
  <c r="G63" i="1"/>
  <c r="H64" i="1"/>
  <c r="G64" i="1"/>
  <c r="H65" i="1"/>
  <c r="G65" i="1"/>
  <c r="H66" i="1"/>
  <c r="G66" i="1"/>
  <c r="H67" i="1"/>
  <c r="G67" i="1"/>
  <c r="H68" i="1"/>
  <c r="G68" i="1"/>
  <c r="H69" i="1"/>
  <c r="G69" i="1"/>
  <c r="H70" i="1"/>
  <c r="G70" i="1"/>
  <c r="H71" i="1"/>
  <c r="G71" i="1"/>
  <c r="H72" i="1"/>
  <c r="G72" i="1"/>
  <c r="H73" i="1"/>
  <c r="G73" i="1"/>
  <c r="H74" i="1"/>
  <c r="G74" i="1"/>
  <c r="H75" i="1"/>
  <c r="G75" i="1"/>
  <c r="H76" i="1"/>
  <c r="G76" i="1"/>
  <c r="H77" i="1"/>
  <c r="G77" i="1"/>
  <c r="H79" i="1"/>
  <c r="H80" i="1"/>
  <c r="G80" i="1"/>
  <c r="H81" i="1"/>
  <c r="G81" i="1"/>
  <c r="H82" i="1"/>
  <c r="G82" i="1"/>
  <c r="H83" i="1"/>
  <c r="G83" i="1"/>
  <c r="H84" i="1"/>
  <c r="G84" i="1"/>
  <c r="H85" i="1"/>
  <c r="G85" i="1"/>
  <c r="H86" i="1"/>
  <c r="G86" i="1"/>
  <c r="H87" i="1"/>
  <c r="G87" i="1"/>
  <c r="H88" i="1"/>
  <c r="G88" i="1"/>
  <c r="H89" i="1"/>
  <c r="G89" i="1"/>
  <c r="H90" i="1"/>
  <c r="G90" i="1"/>
  <c r="H91" i="1"/>
  <c r="G91" i="1"/>
  <c r="H92" i="1"/>
  <c r="G92" i="1"/>
  <c r="H93" i="1"/>
  <c r="G93" i="1"/>
  <c r="H94" i="1"/>
  <c r="G94" i="1"/>
  <c r="H95" i="1"/>
  <c r="G95" i="1"/>
  <c r="H96" i="1"/>
  <c r="G96" i="1"/>
  <c r="H97" i="1"/>
  <c r="G97" i="1"/>
  <c r="H98" i="1"/>
  <c r="G98" i="1"/>
  <c r="H99" i="1"/>
  <c r="G99" i="1"/>
  <c r="H100" i="1"/>
  <c r="G100" i="1"/>
  <c r="H101" i="1"/>
  <c r="G101" i="1"/>
  <c r="H103" i="1"/>
  <c r="G103" i="1"/>
  <c r="H104" i="1"/>
  <c r="G104" i="1"/>
  <c r="H105" i="1"/>
  <c r="G105" i="1"/>
  <c r="H106" i="1"/>
  <c r="G106" i="1"/>
  <c r="H107" i="1"/>
  <c r="G107" i="1"/>
  <c r="H108" i="1"/>
  <c r="G108" i="1"/>
  <c r="H109" i="1"/>
  <c r="G109" i="1"/>
  <c r="H110" i="1"/>
  <c r="G110" i="1"/>
  <c r="H111" i="1"/>
  <c r="G111" i="1"/>
  <c r="H112" i="1"/>
  <c r="G112" i="1"/>
  <c r="H113" i="1"/>
  <c r="G113" i="1"/>
  <c r="H114" i="1"/>
  <c r="G114" i="1"/>
  <c r="H115" i="1"/>
  <c r="G115" i="1"/>
  <c r="H116" i="1"/>
  <c r="G116" i="1"/>
  <c r="H117" i="1"/>
  <c r="G117" i="1"/>
  <c r="H118" i="1"/>
  <c r="G118" i="1"/>
  <c r="H119" i="1"/>
  <c r="G119" i="1"/>
  <c r="H120" i="1"/>
  <c r="G120" i="1"/>
  <c r="H121" i="1"/>
  <c r="G121" i="1"/>
  <c r="H122" i="1"/>
  <c r="G122" i="1"/>
  <c r="H123" i="1"/>
  <c r="G123" i="1"/>
  <c r="H124" i="1"/>
  <c r="G124" i="1"/>
  <c r="H125" i="1"/>
  <c r="G125" i="1"/>
  <c r="H126" i="1"/>
  <c r="G126" i="1"/>
  <c r="H127" i="1"/>
  <c r="G127" i="1"/>
  <c r="H128" i="1"/>
  <c r="G128" i="1"/>
  <c r="H129" i="1"/>
  <c r="G129" i="1"/>
  <c r="H130" i="1"/>
  <c r="G130" i="1"/>
  <c r="H131" i="1"/>
  <c r="G131" i="1"/>
  <c r="H132" i="1"/>
  <c r="G132" i="1"/>
  <c r="H133" i="1"/>
  <c r="G133" i="1"/>
  <c r="H134" i="1"/>
  <c r="G134" i="1"/>
  <c r="H135" i="1"/>
  <c r="H136" i="1"/>
  <c r="G136" i="1"/>
  <c r="H137" i="1"/>
  <c r="G137" i="1"/>
  <c r="H138" i="1"/>
  <c r="G138" i="1"/>
  <c r="H139" i="1"/>
  <c r="G139" i="1"/>
  <c r="H140" i="1"/>
  <c r="G140" i="1"/>
  <c r="H141" i="1"/>
  <c r="G141" i="1"/>
  <c r="H142" i="1"/>
  <c r="G142" i="1"/>
  <c r="H143" i="1"/>
  <c r="G143" i="1"/>
  <c r="H144" i="1"/>
  <c r="G144" i="1"/>
  <c r="H145" i="1"/>
  <c r="G145" i="1"/>
  <c r="H146" i="1"/>
  <c r="G146" i="1"/>
  <c r="H148" i="1"/>
  <c r="H149" i="1"/>
  <c r="G149" i="1"/>
  <c r="H150" i="1"/>
  <c r="G150" i="1"/>
  <c r="H151" i="1"/>
  <c r="G151" i="1"/>
  <c r="H152" i="1"/>
  <c r="G152" i="1"/>
  <c r="H153" i="1"/>
  <c r="G153" i="1"/>
  <c r="H154" i="1"/>
  <c r="G154" i="1"/>
  <c r="H155" i="1"/>
  <c r="G155" i="1"/>
  <c r="H156" i="1"/>
  <c r="G156" i="1"/>
  <c r="H157" i="1"/>
  <c r="G157" i="1"/>
  <c r="H158" i="1"/>
  <c r="G158" i="1"/>
  <c r="H160" i="1"/>
  <c r="G160" i="1"/>
  <c r="H161" i="1"/>
  <c r="G161" i="1"/>
  <c r="H162" i="1"/>
  <c r="G162" i="1"/>
  <c r="H163" i="1"/>
  <c r="G163" i="1"/>
  <c r="H164" i="1"/>
  <c r="G164" i="1"/>
  <c r="H165" i="1"/>
  <c r="H166" i="1"/>
  <c r="G166" i="1"/>
  <c r="H167" i="1"/>
  <c r="G167" i="1"/>
  <c r="H168" i="1"/>
  <c r="G168" i="1"/>
  <c r="H169" i="1"/>
  <c r="G169" i="1"/>
  <c r="H170" i="1"/>
  <c r="G170" i="1"/>
  <c r="H171" i="1"/>
  <c r="G171" i="1"/>
  <c r="H172" i="1"/>
  <c r="G172" i="1"/>
  <c r="H173" i="1"/>
  <c r="G173" i="1"/>
  <c r="H174" i="1"/>
  <c r="G174" i="1"/>
  <c r="H175" i="1"/>
  <c r="G175" i="1"/>
  <c r="H176" i="1"/>
  <c r="G176" i="1"/>
  <c r="H177" i="1"/>
  <c r="G177" i="1"/>
  <c r="H178" i="1"/>
  <c r="G178" i="1"/>
  <c r="H179" i="1"/>
  <c r="G179" i="1"/>
  <c r="H180" i="1"/>
  <c r="G180" i="1"/>
  <c r="H181" i="1"/>
  <c r="G181" i="1"/>
  <c r="H182" i="1"/>
  <c r="G182" i="1"/>
  <c r="H183" i="1"/>
  <c r="G183" i="1"/>
  <c r="H184" i="1"/>
  <c r="G184" i="1"/>
  <c r="H185" i="1"/>
  <c r="G185" i="1"/>
  <c r="H186" i="1"/>
  <c r="G186" i="1"/>
  <c r="H187" i="1"/>
  <c r="G187" i="1"/>
  <c r="H188" i="1"/>
  <c r="G188" i="1"/>
  <c r="H189" i="1"/>
  <c r="G189" i="1"/>
  <c r="H190" i="1"/>
  <c r="G190" i="1"/>
  <c r="H191" i="1"/>
  <c r="G191" i="1"/>
  <c r="H193" i="1"/>
  <c r="G193" i="1"/>
  <c r="H194" i="1"/>
  <c r="G194" i="1"/>
  <c r="H195" i="1"/>
  <c r="G195" i="1"/>
  <c r="H196" i="1"/>
  <c r="G196" i="1"/>
  <c r="H197" i="1"/>
  <c r="G197" i="1"/>
  <c r="H198" i="1"/>
  <c r="G198" i="1"/>
  <c r="H199" i="1"/>
  <c r="G199" i="1"/>
  <c r="H200" i="1"/>
  <c r="G200" i="1"/>
  <c r="H201" i="1"/>
  <c r="G201" i="1"/>
  <c r="H202" i="1"/>
  <c r="G202" i="1"/>
  <c r="H203" i="1"/>
  <c r="G203" i="1"/>
  <c r="H204" i="1"/>
  <c r="G204" i="1"/>
  <c r="H205" i="1"/>
  <c r="G205" i="1"/>
  <c r="H206" i="1"/>
  <c r="G206" i="1"/>
  <c r="H207" i="1"/>
  <c r="G207" i="1"/>
  <c r="H208" i="1"/>
  <c r="G208" i="1"/>
  <c r="H209" i="1"/>
  <c r="G209" i="1"/>
  <c r="H210" i="1"/>
  <c r="G210" i="1"/>
  <c r="H211" i="1"/>
  <c r="G211" i="1"/>
  <c r="H212" i="1"/>
  <c r="G212" i="1"/>
  <c r="H213" i="1"/>
  <c r="G213" i="1"/>
  <c r="H214" i="1"/>
  <c r="G214" i="1"/>
  <c r="H215" i="1"/>
  <c r="G215" i="1"/>
  <c r="H216" i="1"/>
  <c r="G216" i="1"/>
  <c r="H217" i="1"/>
  <c r="G217" i="1"/>
  <c r="H218" i="1"/>
  <c r="G218" i="1"/>
  <c r="H219" i="1"/>
  <c r="G219" i="1"/>
  <c r="H221" i="1"/>
  <c r="G221" i="1"/>
  <c r="H222" i="1"/>
  <c r="G222" i="1"/>
  <c r="H223" i="1"/>
  <c r="G223" i="1"/>
  <c r="H224" i="1"/>
  <c r="G224" i="1"/>
  <c r="H225" i="1"/>
  <c r="G225" i="1"/>
  <c r="H226" i="1"/>
  <c r="G226" i="1"/>
  <c r="H227" i="1"/>
  <c r="G227" i="1"/>
  <c r="H228" i="1"/>
  <c r="G228" i="1"/>
  <c r="H229" i="1"/>
  <c r="G229" i="1"/>
  <c r="H230" i="1"/>
  <c r="G230" i="1"/>
  <c r="H231" i="1"/>
  <c r="G231" i="1"/>
  <c r="H232" i="1"/>
  <c r="G232" i="1"/>
  <c r="H233" i="1"/>
  <c r="G233" i="1"/>
  <c r="H234" i="1"/>
  <c r="G234" i="1"/>
  <c r="H235" i="1"/>
  <c r="G235" i="1"/>
  <c r="H236" i="1"/>
  <c r="G236" i="1"/>
  <c r="H237" i="1"/>
  <c r="G237" i="1"/>
  <c r="H238" i="1"/>
  <c r="G238" i="1"/>
  <c r="H239" i="1"/>
  <c r="G239" i="1"/>
  <c r="H240" i="1"/>
  <c r="G240" i="1"/>
  <c r="H241" i="1"/>
  <c r="G241" i="1"/>
  <c r="H242" i="1"/>
  <c r="G242" i="1"/>
  <c r="H243" i="1"/>
  <c r="G243" i="1"/>
  <c r="H244" i="1"/>
  <c r="G244" i="1"/>
  <c r="H245" i="1"/>
  <c r="G245" i="1"/>
  <c r="H246" i="1"/>
  <c r="G246" i="1"/>
  <c r="H247" i="1"/>
  <c r="G247" i="1"/>
  <c r="H249" i="1"/>
  <c r="G249" i="1"/>
  <c r="H250" i="1"/>
  <c r="G250" i="1"/>
  <c r="H251" i="1"/>
  <c r="G251" i="1"/>
  <c r="H252" i="1"/>
  <c r="G252" i="1"/>
  <c r="H253" i="1"/>
  <c r="G253" i="1"/>
  <c r="H254" i="1"/>
  <c r="G254" i="1"/>
  <c r="H255" i="1"/>
  <c r="G255" i="1"/>
  <c r="H256" i="1"/>
  <c r="G256" i="1"/>
  <c r="H257" i="1"/>
  <c r="G257" i="1"/>
  <c r="H258" i="1"/>
  <c r="G258" i="1"/>
  <c r="G259" i="1"/>
  <c r="H260" i="1"/>
  <c r="G260" i="1"/>
  <c r="H261" i="1"/>
  <c r="G261" i="1"/>
  <c r="H262" i="1"/>
  <c r="G262" i="1"/>
  <c r="H263" i="1"/>
  <c r="G263" i="1"/>
  <c r="H264" i="1"/>
  <c r="G264" i="1"/>
  <c r="H265" i="1"/>
  <c r="G265" i="1"/>
  <c r="H266" i="1"/>
  <c r="G266" i="1"/>
  <c r="H267" i="1"/>
  <c r="G267" i="1"/>
  <c r="H268" i="1"/>
  <c r="G268" i="1"/>
  <c r="G269" i="1"/>
  <c r="H270" i="1"/>
  <c r="G270" i="1"/>
  <c r="H271" i="1"/>
  <c r="G271" i="1"/>
  <c r="H272" i="1"/>
  <c r="G272" i="1"/>
  <c r="H273" i="1"/>
  <c r="G273" i="1"/>
  <c r="H274" i="1"/>
  <c r="G274" i="1"/>
  <c r="H275" i="1"/>
  <c r="G275" i="1"/>
  <c r="H276" i="1"/>
  <c r="G276" i="1"/>
  <c r="H277" i="1"/>
  <c r="G277" i="1"/>
  <c r="H278" i="1"/>
  <c r="G278" i="1"/>
  <c r="H279" i="1"/>
  <c r="G279" i="1"/>
  <c r="H280" i="1"/>
  <c r="G280" i="1"/>
  <c r="H281" i="1"/>
  <c r="G281" i="1"/>
  <c r="H282" i="1"/>
  <c r="G282" i="1"/>
  <c r="G283" i="1"/>
  <c r="H284" i="1"/>
  <c r="G284" i="1"/>
  <c r="H288" i="1"/>
  <c r="G288" i="1"/>
  <c r="H289" i="1"/>
  <c r="G289" i="1"/>
  <c r="H290" i="1"/>
  <c r="G290" i="1"/>
  <c r="H291" i="1"/>
  <c r="G291" i="1"/>
  <c r="H292" i="1"/>
  <c r="G292" i="1"/>
  <c r="H295" i="1"/>
  <c r="G295" i="1"/>
  <c r="H296" i="1"/>
  <c r="G296" i="1"/>
  <c r="H297" i="1"/>
  <c r="G297" i="1"/>
  <c r="H298" i="1"/>
  <c r="G298" i="1"/>
  <c r="G299" i="1"/>
  <c r="H300" i="1"/>
  <c r="G300" i="1"/>
  <c r="H301" i="1"/>
  <c r="G301" i="1"/>
  <c r="H302" i="1"/>
  <c r="G302" i="1"/>
  <c r="H303" i="1"/>
  <c r="G303" i="1"/>
  <c r="H304" i="1"/>
  <c r="G304" i="1"/>
  <c r="H305" i="1"/>
  <c r="G305" i="1"/>
  <c r="H306" i="1"/>
  <c r="G306" i="1"/>
  <c r="H307" i="1"/>
  <c r="G307" i="1"/>
  <c r="H308" i="1"/>
  <c r="G308" i="1"/>
  <c r="H309" i="1"/>
  <c r="G309" i="1"/>
  <c r="H310" i="1"/>
  <c r="G310" i="1"/>
  <c r="H311" i="1"/>
  <c r="G311" i="1"/>
  <c r="H312" i="1"/>
  <c r="G312" i="1"/>
  <c r="H313" i="1"/>
  <c r="G313" i="1"/>
  <c r="H314" i="1"/>
  <c r="G314" i="1"/>
  <c r="H315" i="1"/>
  <c r="G315" i="1"/>
  <c r="H316" i="1"/>
  <c r="G316" i="1"/>
  <c r="H317" i="1"/>
  <c r="G317" i="1"/>
  <c r="H318" i="1"/>
  <c r="G318" i="1"/>
  <c r="H319" i="1"/>
  <c r="G319" i="1"/>
  <c r="H320" i="1"/>
  <c r="G320" i="1"/>
  <c r="H321" i="1"/>
  <c r="G321" i="1"/>
  <c r="H322" i="1"/>
  <c r="G322" i="1"/>
  <c r="H323" i="1"/>
  <c r="G323" i="1"/>
  <c r="H324" i="1"/>
  <c r="G324" i="1"/>
  <c r="H325" i="1"/>
  <c r="G325" i="1"/>
  <c r="H326" i="1"/>
  <c r="G326" i="1"/>
  <c r="H327" i="1"/>
  <c r="G327" i="1"/>
  <c r="H328" i="1"/>
  <c r="G328" i="1"/>
  <c r="H329" i="1"/>
  <c r="G329" i="1"/>
  <c r="H330" i="1"/>
  <c r="G330" i="1"/>
  <c r="H331" i="1"/>
  <c r="G331" i="1"/>
  <c r="H332" i="1"/>
  <c r="G332" i="1"/>
  <c r="H333" i="1"/>
  <c r="G333" i="1"/>
  <c r="H334" i="1"/>
  <c r="G334" i="1"/>
  <c r="H335" i="1"/>
  <c r="G335" i="1"/>
  <c r="H336" i="1"/>
  <c r="G336" i="1"/>
  <c r="H337" i="1"/>
  <c r="G337" i="1"/>
  <c r="H338" i="1"/>
  <c r="G338" i="1"/>
  <c r="H339" i="1"/>
  <c r="G339" i="1"/>
  <c r="H340" i="1"/>
  <c r="G340" i="1"/>
  <c r="H341" i="1"/>
  <c r="G341" i="1"/>
  <c r="H342" i="1"/>
  <c r="G342" i="1"/>
  <c r="H343" i="1"/>
  <c r="G343" i="1"/>
  <c r="H344" i="1"/>
  <c r="G344" i="1"/>
  <c r="H347" i="1"/>
  <c r="G347" i="1"/>
  <c r="H348" i="1"/>
  <c r="G348" i="1"/>
  <c r="H349" i="1"/>
  <c r="G349" i="1"/>
  <c r="H350" i="1"/>
  <c r="G350" i="1"/>
  <c r="H351" i="1"/>
  <c r="G351" i="1"/>
  <c r="H352" i="1"/>
  <c r="G352" i="1"/>
  <c r="H353" i="1"/>
  <c r="G353" i="1"/>
  <c r="H354" i="1"/>
  <c r="G354" i="1"/>
  <c r="H355" i="1"/>
  <c r="G355" i="1"/>
  <c r="H356" i="1"/>
  <c r="G356" i="1"/>
  <c r="H357" i="1"/>
  <c r="G357" i="1"/>
  <c r="H358" i="1"/>
  <c r="G358" i="1"/>
  <c r="H359" i="1"/>
  <c r="G359" i="1"/>
  <c r="H360" i="1"/>
  <c r="G360" i="1"/>
  <c r="H361" i="1"/>
  <c r="G361" i="1"/>
  <c r="H362" i="1"/>
  <c r="G362" i="1"/>
  <c r="H363" i="1"/>
  <c r="G363" i="1"/>
  <c r="H364" i="1"/>
  <c r="G364" i="1"/>
  <c r="H365" i="1"/>
  <c r="G365" i="1"/>
  <c r="H366" i="1"/>
  <c r="G366" i="1"/>
  <c r="H367" i="1"/>
  <c r="G367" i="1"/>
  <c r="H368" i="1"/>
  <c r="G368" i="1"/>
  <c r="H369" i="1"/>
  <c r="G369" i="1"/>
  <c r="H370" i="1"/>
  <c r="G370" i="1"/>
  <c r="H371" i="1"/>
  <c r="G371" i="1"/>
  <c r="H372" i="1"/>
  <c r="G372" i="1"/>
  <c r="H373" i="1"/>
  <c r="G373" i="1"/>
  <c r="H374" i="1"/>
  <c r="G374" i="1"/>
  <c r="H375" i="1"/>
  <c r="G375" i="1"/>
  <c r="H376" i="1"/>
  <c r="G376" i="1"/>
  <c r="H377" i="1"/>
  <c r="G377" i="1"/>
  <c r="H378" i="1"/>
  <c r="G378" i="1"/>
  <c r="H379" i="1"/>
  <c r="G379" i="1"/>
  <c r="H380" i="1"/>
  <c r="G380" i="1"/>
  <c r="H381" i="1"/>
  <c r="G381" i="1"/>
  <c r="H382" i="1"/>
  <c r="G382" i="1"/>
  <c r="H383" i="1"/>
  <c r="G383" i="1"/>
  <c r="H384" i="1"/>
  <c r="G384" i="1"/>
  <c r="H385" i="1"/>
  <c r="G385" i="1"/>
  <c r="H386" i="1"/>
  <c r="G386" i="1"/>
  <c r="H387" i="1"/>
  <c r="G387" i="1"/>
  <c r="H388" i="1"/>
  <c r="G388" i="1"/>
  <c r="H389" i="1"/>
  <c r="G389" i="1"/>
  <c r="H390" i="1"/>
  <c r="G390" i="1"/>
  <c r="H391" i="1"/>
  <c r="G391" i="1"/>
  <c r="H393" i="1"/>
  <c r="G393" i="1"/>
  <c r="H394" i="1"/>
  <c r="G394" i="1"/>
  <c r="H395" i="1"/>
  <c r="G395" i="1"/>
  <c r="H396" i="1"/>
  <c r="G396" i="1"/>
  <c r="H397" i="1"/>
  <c r="G397" i="1"/>
  <c r="H398" i="1"/>
  <c r="G398" i="1"/>
  <c r="H399" i="1"/>
  <c r="G399" i="1"/>
  <c r="H400" i="1"/>
  <c r="G400" i="1"/>
  <c r="H401" i="1"/>
  <c r="G401" i="1"/>
  <c r="H404" i="1"/>
  <c r="G404" i="1"/>
  <c r="H405" i="1"/>
  <c r="G405" i="1"/>
  <c r="H406" i="1"/>
  <c r="G406" i="1"/>
  <c r="H411" i="1"/>
  <c r="G411" i="1"/>
  <c r="H412" i="1"/>
  <c r="G412" i="1"/>
  <c r="H413" i="1"/>
  <c r="G413" i="1"/>
  <c r="H416" i="1"/>
  <c r="G416" i="1"/>
  <c r="H417" i="1"/>
  <c r="G417" i="1"/>
  <c r="H418" i="1"/>
  <c r="G418" i="1"/>
  <c r="H419" i="1"/>
  <c r="G419" i="1"/>
  <c r="H420" i="1"/>
  <c r="G420" i="1"/>
  <c r="H421" i="1"/>
  <c r="G421" i="1"/>
  <c r="H422" i="1"/>
  <c r="G422" i="1"/>
  <c r="H423" i="1"/>
  <c r="G423" i="1"/>
  <c r="H424" i="1"/>
  <c r="H425" i="1"/>
  <c r="G425" i="1"/>
  <c r="H426" i="1"/>
  <c r="G426" i="1"/>
  <c r="H427" i="1"/>
  <c r="G427" i="1"/>
  <c r="H428" i="1"/>
  <c r="G428" i="1"/>
  <c r="H429" i="1"/>
  <c r="G429" i="1"/>
  <c r="H430" i="1"/>
  <c r="G430" i="1"/>
  <c r="H431" i="1"/>
  <c r="G431" i="1"/>
  <c r="H432" i="1"/>
  <c r="G432" i="1"/>
  <c r="H433" i="1"/>
  <c r="G433" i="1"/>
  <c r="H434" i="1"/>
  <c r="G434" i="1"/>
  <c r="H435" i="1"/>
  <c r="G435" i="1"/>
  <c r="H436" i="1"/>
  <c r="G436" i="1"/>
  <c r="H437" i="1"/>
  <c r="G437" i="1"/>
  <c r="H438" i="1"/>
  <c r="G438" i="1"/>
  <c r="H439" i="1"/>
  <c r="G439" i="1"/>
  <c r="H440" i="1"/>
  <c r="G440" i="1"/>
  <c r="H441" i="1"/>
  <c r="H442" i="1"/>
  <c r="G442" i="1"/>
  <c r="H443" i="1"/>
  <c r="G443" i="1"/>
  <c r="H444" i="1"/>
  <c r="G444" i="1"/>
  <c r="H445" i="1"/>
  <c r="G445" i="1"/>
  <c r="H446" i="1"/>
  <c r="G446" i="1"/>
  <c r="H447" i="1"/>
  <c r="G447" i="1"/>
  <c r="H448" i="1"/>
  <c r="G448" i="1"/>
  <c r="H449" i="1"/>
  <c r="G449" i="1"/>
  <c r="H450" i="1"/>
  <c r="G450" i="1"/>
  <c r="H451" i="1"/>
  <c r="G451" i="1"/>
  <c r="H452" i="1"/>
  <c r="G452" i="1"/>
  <c r="H454" i="1"/>
  <c r="G454" i="1"/>
  <c r="H455" i="1"/>
  <c r="G455" i="1"/>
  <c r="H456" i="1"/>
  <c r="G456" i="1"/>
  <c r="G457" i="1"/>
  <c r="H458" i="1"/>
  <c r="G458" i="1"/>
  <c r="H459" i="1"/>
  <c r="G459" i="1"/>
  <c r="H460" i="1"/>
  <c r="G460" i="1"/>
  <c r="H461" i="1"/>
  <c r="G461" i="1"/>
  <c r="H462" i="1"/>
  <c r="G462" i="1"/>
  <c r="H463" i="1"/>
  <c r="G463" i="1"/>
  <c r="H464" i="1"/>
  <c r="G464" i="1"/>
  <c r="H465" i="1"/>
  <c r="G465" i="1"/>
  <c r="H466" i="1"/>
  <c r="G466" i="1"/>
  <c r="H467" i="1"/>
  <c r="G467" i="1"/>
  <c r="H468" i="1"/>
  <c r="G468" i="1"/>
  <c r="H469" i="1"/>
  <c r="G469" i="1"/>
  <c r="H470" i="1"/>
  <c r="G470" i="1"/>
  <c r="H471" i="1"/>
  <c r="G471" i="1"/>
  <c r="H472" i="1"/>
  <c r="G472" i="1"/>
  <c r="H473" i="1"/>
  <c r="G473" i="1"/>
  <c r="H474" i="1"/>
  <c r="G474" i="1"/>
  <c r="H475" i="1"/>
  <c r="G475" i="1"/>
  <c r="H476" i="1"/>
  <c r="G476" i="1"/>
  <c r="H477" i="1"/>
  <c r="G477" i="1"/>
  <c r="H479" i="1"/>
  <c r="G479" i="1"/>
  <c r="H480" i="1"/>
  <c r="G480" i="1"/>
  <c r="H481" i="1"/>
  <c r="G481" i="1"/>
  <c r="H482" i="1"/>
  <c r="G482" i="1"/>
  <c r="H483" i="1"/>
  <c r="G483" i="1"/>
  <c r="H484" i="1"/>
  <c r="G484" i="1"/>
  <c r="H485" i="1"/>
  <c r="G485" i="1"/>
  <c r="H486" i="1"/>
  <c r="G486" i="1"/>
  <c r="H487" i="1"/>
  <c r="G487" i="1"/>
  <c r="H488" i="1"/>
  <c r="G488" i="1"/>
  <c r="H489" i="1"/>
  <c r="G489" i="1"/>
  <c r="H490" i="1"/>
  <c r="G490" i="1"/>
  <c r="H491" i="1"/>
  <c r="G491" i="1"/>
  <c r="H492" i="1"/>
  <c r="G492" i="1"/>
  <c r="H493" i="1"/>
  <c r="G493" i="1"/>
  <c r="H494" i="1"/>
  <c r="G494" i="1"/>
  <c r="H495" i="1"/>
  <c r="G495" i="1"/>
  <c r="H496" i="1"/>
  <c r="G496" i="1"/>
  <c r="H497" i="1"/>
  <c r="G497" i="1"/>
  <c r="H498" i="1"/>
  <c r="G498" i="1"/>
  <c r="H499" i="1"/>
  <c r="G499" i="1"/>
  <c r="H500" i="1"/>
  <c r="G500" i="1"/>
  <c r="H501" i="1"/>
  <c r="G501" i="1"/>
  <c r="H502" i="1"/>
  <c r="G502" i="1"/>
  <c r="H503" i="1"/>
  <c r="G503" i="1"/>
  <c r="H504" i="1"/>
  <c r="G504" i="1"/>
  <c r="H505" i="1"/>
  <c r="G505" i="1"/>
  <c r="H506" i="1"/>
  <c r="G506" i="1"/>
  <c r="H507" i="1"/>
  <c r="G507" i="1"/>
  <c r="H508" i="1"/>
  <c r="G508" i="1"/>
  <c r="H509" i="1"/>
  <c r="G509" i="1"/>
  <c r="H510" i="1"/>
  <c r="G510" i="1"/>
  <c r="H511" i="1"/>
  <c r="G511" i="1"/>
  <c r="H512" i="1"/>
  <c r="G512" i="1"/>
  <c r="H513" i="1"/>
  <c r="G513" i="1"/>
  <c r="H514" i="1"/>
  <c r="G514" i="1"/>
  <c r="H515" i="1"/>
  <c r="G515" i="1"/>
  <c r="H516" i="1"/>
  <c r="G516" i="1"/>
  <c r="H517" i="1"/>
  <c r="G517" i="1"/>
  <c r="H518" i="1"/>
  <c r="G518" i="1"/>
  <c r="H519" i="1"/>
  <c r="G519" i="1"/>
  <c r="H520" i="1"/>
  <c r="G520" i="1"/>
  <c r="H521" i="1"/>
  <c r="G521" i="1"/>
  <c r="H524" i="1"/>
  <c r="G524" i="1"/>
  <c r="H525" i="1"/>
  <c r="G525" i="1"/>
  <c r="H526" i="1"/>
  <c r="G526" i="1"/>
  <c r="H527" i="1"/>
  <c r="G527" i="1"/>
  <c r="H528" i="1"/>
  <c r="G528" i="1"/>
  <c r="H529" i="1"/>
  <c r="G529" i="1"/>
  <c r="H530" i="1"/>
  <c r="G530" i="1"/>
  <c r="H531" i="1"/>
  <c r="G531" i="1"/>
  <c r="H533" i="1"/>
  <c r="G533" i="1"/>
  <c r="H534" i="1"/>
  <c r="G534" i="1"/>
  <c r="H535" i="1"/>
  <c r="G535" i="1"/>
  <c r="H536" i="1"/>
  <c r="G536" i="1"/>
  <c r="H537" i="1"/>
  <c r="G537" i="1"/>
  <c r="H538" i="1"/>
  <c r="G538" i="1"/>
  <c r="H539" i="1"/>
  <c r="G539" i="1"/>
  <c r="H540" i="1"/>
  <c r="G540" i="1"/>
  <c r="H541" i="1"/>
  <c r="G541" i="1"/>
  <c r="H542" i="1"/>
  <c r="G542" i="1"/>
  <c r="H543" i="1"/>
  <c r="G543" i="1"/>
  <c r="G544" i="1"/>
  <c r="H545" i="1"/>
  <c r="G545" i="1"/>
  <c r="H546" i="1"/>
  <c r="G546" i="1"/>
  <c r="H547" i="1"/>
  <c r="G547" i="1"/>
  <c r="H548" i="1"/>
  <c r="G548" i="1"/>
  <c r="H549" i="1"/>
  <c r="G549" i="1"/>
  <c r="H550" i="1"/>
  <c r="G550" i="1"/>
  <c r="H551" i="1"/>
  <c r="G551" i="1"/>
  <c r="H552" i="1"/>
  <c r="G552" i="1"/>
  <c r="H553" i="1"/>
  <c r="G553" i="1"/>
  <c r="H554" i="1"/>
  <c r="G554" i="1"/>
  <c r="H555" i="1"/>
  <c r="G555" i="1"/>
  <c r="H556" i="1"/>
  <c r="G556" i="1"/>
  <c r="H557" i="1"/>
  <c r="G557" i="1"/>
  <c r="H558" i="1"/>
  <c r="G558" i="1"/>
  <c r="H559" i="1"/>
  <c r="G559" i="1"/>
  <c r="H560" i="1"/>
  <c r="G560" i="1"/>
  <c r="H561" i="1"/>
  <c r="G561" i="1"/>
  <c r="H562" i="1"/>
  <c r="G562" i="1"/>
  <c r="H563" i="1"/>
  <c r="G563" i="1"/>
  <c r="H564" i="1"/>
  <c r="G564" i="1"/>
  <c r="H565" i="1"/>
  <c r="G565" i="1"/>
  <c r="H566" i="1"/>
  <c r="G566" i="1"/>
  <c r="H567" i="1"/>
  <c r="G567" i="1"/>
  <c r="H568" i="1"/>
  <c r="G568" i="1"/>
  <c r="H569" i="1"/>
  <c r="G569" i="1"/>
  <c r="H570" i="1"/>
  <c r="G570" i="1"/>
  <c r="H571" i="1"/>
  <c r="G571" i="1"/>
  <c r="H572" i="1"/>
  <c r="G572" i="1"/>
  <c r="H573" i="1"/>
  <c r="G573" i="1"/>
  <c r="H575" i="1"/>
  <c r="G575" i="1"/>
  <c r="H576" i="1"/>
  <c r="G576" i="1"/>
  <c r="H577" i="1"/>
  <c r="G577" i="1"/>
  <c r="H578" i="1"/>
  <c r="G578" i="1"/>
  <c r="H579" i="1"/>
  <c r="G579" i="1"/>
  <c r="H580" i="1"/>
  <c r="G580" i="1"/>
  <c r="H581" i="1"/>
  <c r="G581" i="1"/>
  <c r="H582" i="1"/>
  <c r="G582" i="1"/>
  <c r="H583" i="1"/>
  <c r="G583" i="1"/>
  <c r="H584" i="1"/>
  <c r="G584" i="1"/>
  <c r="H585" i="1"/>
  <c r="G585" i="1"/>
  <c r="H586" i="1"/>
  <c r="G586" i="1"/>
  <c r="H588" i="1"/>
  <c r="G588" i="1"/>
  <c r="H589" i="1"/>
  <c r="G589" i="1"/>
  <c r="H590" i="1"/>
  <c r="G590" i="1"/>
  <c r="H591" i="1"/>
  <c r="G591" i="1"/>
  <c r="H592" i="1"/>
  <c r="G592" i="1"/>
  <c r="H593" i="1"/>
  <c r="G593" i="1"/>
  <c r="H594" i="1"/>
  <c r="G594" i="1"/>
  <c r="H595" i="1"/>
  <c r="G595" i="1"/>
  <c r="H596" i="1"/>
  <c r="G596" i="1"/>
  <c r="H597" i="1"/>
  <c r="G597" i="1"/>
  <c r="H598" i="1"/>
  <c r="G598" i="1"/>
  <c r="H599" i="1"/>
  <c r="G599" i="1"/>
  <c r="H600" i="1"/>
  <c r="G600" i="1"/>
  <c r="H601" i="1"/>
  <c r="G601" i="1"/>
  <c r="H602" i="1"/>
  <c r="G602" i="1"/>
  <c r="H603" i="1"/>
  <c r="G603" i="1"/>
  <c r="H604" i="1"/>
  <c r="G604" i="1"/>
  <c r="H605" i="1"/>
  <c r="G605" i="1"/>
  <c r="H606" i="1"/>
  <c r="G606" i="1"/>
  <c r="H607" i="1"/>
  <c r="G607" i="1"/>
  <c r="H608" i="1"/>
  <c r="G608" i="1"/>
  <c r="H609" i="1"/>
  <c r="G609" i="1"/>
  <c r="H610" i="1"/>
  <c r="G610" i="1"/>
  <c r="H611" i="1"/>
  <c r="G611" i="1"/>
  <c r="H612" i="1"/>
  <c r="G612" i="1"/>
  <c r="H613" i="1"/>
  <c r="G613" i="1"/>
  <c r="H614" i="1"/>
  <c r="G614" i="1"/>
  <c r="H615" i="1"/>
  <c r="G615" i="1"/>
  <c r="H616" i="1"/>
  <c r="G616" i="1"/>
  <c r="H617" i="1"/>
  <c r="G617" i="1"/>
  <c r="H618" i="1"/>
  <c r="G618" i="1"/>
  <c r="H619" i="1"/>
  <c r="G619" i="1"/>
  <c r="H620" i="1"/>
  <c r="G620" i="1"/>
  <c r="H621" i="1"/>
  <c r="G621" i="1"/>
  <c r="H622" i="1"/>
  <c r="G622" i="1"/>
  <c r="H623" i="1"/>
  <c r="G623" i="1"/>
  <c r="H624" i="1"/>
  <c r="G624" i="1"/>
  <c r="H625" i="1"/>
  <c r="G625" i="1"/>
  <c r="H626" i="1"/>
  <c r="G626" i="1"/>
  <c r="H627" i="1"/>
  <c r="G627" i="1"/>
  <c r="H628" i="1"/>
  <c r="G628" i="1"/>
  <c r="H631" i="1"/>
  <c r="G631" i="1"/>
  <c r="H632" i="1"/>
  <c r="G632" i="1"/>
  <c r="H641" i="1"/>
  <c r="G641" i="1"/>
  <c r="H642" i="1"/>
  <c r="G642" i="1"/>
  <c r="H643" i="1"/>
  <c r="G643" i="1"/>
  <c r="H644" i="1"/>
  <c r="G644" i="1"/>
  <c r="H645" i="1"/>
  <c r="G645" i="1"/>
  <c r="H646" i="1"/>
  <c r="G646" i="1"/>
  <c r="H647" i="1"/>
  <c r="G647" i="1"/>
  <c r="H648" i="1"/>
  <c r="G648" i="1"/>
  <c r="H649" i="1"/>
  <c r="G649" i="1"/>
  <c r="H650" i="1"/>
  <c r="G650" i="1"/>
  <c r="H651" i="1"/>
  <c r="G651" i="1"/>
  <c r="H652" i="1"/>
  <c r="G652" i="1"/>
  <c r="H653" i="1"/>
  <c r="G653" i="1"/>
  <c r="H654" i="1"/>
  <c r="G654" i="1"/>
  <c r="H655" i="1"/>
  <c r="G655" i="1"/>
  <c r="H656" i="1"/>
  <c r="G656" i="1"/>
  <c r="H657" i="1"/>
  <c r="G657" i="1"/>
  <c r="H658" i="1"/>
  <c r="G658" i="1"/>
  <c r="H659" i="1"/>
  <c r="G659" i="1"/>
  <c r="H660" i="1"/>
  <c r="G660" i="1"/>
  <c r="H661" i="1"/>
  <c r="G661" i="1"/>
  <c r="H662" i="1"/>
  <c r="G662" i="1"/>
  <c r="H663" i="1"/>
  <c r="G663" i="1"/>
  <c r="H664" i="1"/>
  <c r="G664" i="1"/>
  <c r="H665" i="1"/>
  <c r="G665" i="1"/>
  <c r="H666" i="1"/>
  <c r="G666" i="1"/>
  <c r="H667" i="1"/>
  <c r="G667" i="1"/>
  <c r="H668" i="1"/>
  <c r="G668" i="1"/>
  <c r="H669" i="1"/>
  <c r="G669" i="1"/>
  <c r="H670" i="1"/>
  <c r="G670" i="1"/>
  <c r="H671" i="1"/>
  <c r="G671" i="1"/>
  <c r="H672" i="1"/>
  <c r="G672" i="1"/>
  <c r="H673" i="1"/>
  <c r="G673" i="1"/>
  <c r="H674" i="1"/>
  <c r="G674" i="1"/>
  <c r="H675" i="1"/>
  <c r="G675" i="1"/>
  <c r="H676" i="1"/>
  <c r="G676" i="1"/>
  <c r="H677" i="1"/>
  <c r="G677" i="1"/>
  <c r="H678" i="1"/>
  <c r="G678" i="1"/>
  <c r="H679" i="1"/>
  <c r="G679" i="1"/>
  <c r="H680" i="1"/>
  <c r="G680" i="1"/>
  <c r="H681" i="1"/>
  <c r="G681" i="1"/>
  <c r="H682" i="1"/>
  <c r="G682" i="1"/>
  <c r="H683" i="1"/>
  <c r="G683" i="1"/>
  <c r="H684" i="1"/>
  <c r="G684" i="1"/>
  <c r="H685" i="1"/>
  <c r="G685" i="1"/>
  <c r="H686" i="1"/>
  <c r="G686" i="1"/>
  <c r="H687" i="1"/>
  <c r="G687" i="1"/>
  <c r="H688" i="1"/>
  <c r="G688" i="1"/>
  <c r="H689" i="1"/>
  <c r="G689" i="1"/>
  <c r="H690" i="1"/>
  <c r="G690" i="1"/>
  <c r="H691" i="1"/>
  <c r="G691" i="1"/>
  <c r="H692" i="1"/>
  <c r="G692" i="1"/>
  <c r="H693" i="1"/>
  <c r="G693" i="1"/>
  <c r="H694" i="1"/>
  <c r="G694" i="1"/>
  <c r="H695" i="1"/>
  <c r="G695" i="1"/>
  <c r="H696" i="1"/>
  <c r="G696" i="1"/>
  <c r="H697" i="1"/>
  <c r="G697" i="1"/>
  <c r="H698" i="1"/>
  <c r="G698" i="1"/>
  <c r="H699" i="1"/>
  <c r="G699" i="1"/>
  <c r="H700" i="1"/>
  <c r="G700" i="1"/>
  <c r="H701" i="1"/>
  <c r="G701" i="1"/>
  <c r="H702" i="1"/>
  <c r="G702" i="1"/>
  <c r="H703" i="1"/>
  <c r="G703" i="1"/>
  <c r="H704" i="1"/>
  <c r="G704" i="1"/>
  <c r="H705" i="1"/>
  <c r="G705" i="1"/>
  <c r="H706" i="1"/>
  <c r="G706" i="1"/>
  <c r="H707" i="1"/>
  <c r="G707" i="1"/>
  <c r="H708" i="1"/>
  <c r="G708" i="1"/>
  <c r="H709" i="1"/>
  <c r="G709" i="1"/>
  <c r="H710" i="1"/>
  <c r="G710" i="1"/>
  <c r="H711" i="1"/>
  <c r="G711" i="1"/>
  <c r="H712" i="1"/>
  <c r="G712" i="1"/>
  <c r="H713" i="1"/>
  <c r="G713" i="1"/>
  <c r="H714" i="1"/>
  <c r="G714" i="1"/>
  <c r="H715" i="1"/>
  <c r="G715" i="1"/>
  <c r="H716" i="1"/>
  <c r="G716" i="1"/>
  <c r="H717" i="1"/>
  <c r="G717" i="1"/>
  <c r="H718" i="1"/>
  <c r="G718" i="1"/>
  <c r="H719" i="1"/>
  <c r="G719" i="1"/>
  <c r="H720" i="1"/>
  <c r="G720" i="1"/>
  <c r="H721" i="1"/>
  <c r="G721" i="1"/>
  <c r="H722" i="1"/>
  <c r="G722" i="1"/>
  <c r="H723" i="1"/>
  <c r="G723" i="1"/>
  <c r="H724" i="1"/>
  <c r="G724" i="1"/>
  <c r="H725" i="1"/>
  <c r="G725" i="1"/>
  <c r="H726" i="1"/>
  <c r="G726" i="1"/>
  <c r="H727" i="1"/>
  <c r="G727" i="1"/>
  <c r="H728" i="1"/>
  <c r="G728" i="1"/>
  <c r="H729" i="1"/>
  <c r="G729" i="1"/>
  <c r="H730" i="1"/>
  <c r="G730" i="1"/>
  <c r="H731" i="1"/>
  <c r="G731" i="1"/>
  <c r="H732" i="1"/>
  <c r="G732" i="1"/>
  <c r="H733" i="1"/>
  <c r="G733" i="1"/>
  <c r="H734" i="1"/>
  <c r="G734" i="1"/>
  <c r="H735" i="1"/>
  <c r="G735" i="1"/>
  <c r="H736" i="1"/>
  <c r="G736" i="1"/>
  <c r="H737" i="1"/>
  <c r="G737" i="1"/>
  <c r="H738" i="1"/>
  <c r="G738" i="1"/>
  <c r="H739" i="1"/>
  <c r="G739" i="1"/>
  <c r="H740" i="1"/>
  <c r="G740" i="1"/>
  <c r="H741" i="1"/>
  <c r="G741" i="1"/>
  <c r="H742" i="1"/>
  <c r="G742" i="1"/>
  <c r="H743" i="1"/>
  <c r="G743" i="1"/>
  <c r="H744" i="1"/>
  <c r="G744" i="1"/>
  <c r="H745" i="1"/>
  <c r="G745" i="1"/>
  <c r="H746" i="1"/>
  <c r="G746" i="1"/>
  <c r="H747" i="1"/>
  <c r="G747" i="1"/>
  <c r="H748" i="1"/>
  <c r="G748" i="1"/>
  <c r="H749" i="1"/>
  <c r="G749" i="1"/>
  <c r="H750" i="1"/>
  <c r="G750" i="1"/>
  <c r="H751" i="1"/>
  <c r="G751" i="1"/>
  <c r="H752" i="1"/>
  <c r="G752" i="1"/>
  <c r="H753" i="1"/>
  <c r="G753" i="1"/>
  <c r="H754" i="1"/>
  <c r="G754" i="1"/>
  <c r="H755" i="1"/>
  <c r="G755" i="1"/>
  <c r="H756" i="1"/>
  <c r="G756" i="1"/>
  <c r="H757" i="1"/>
  <c r="G757" i="1"/>
  <c r="H758" i="1"/>
  <c r="G758" i="1"/>
  <c r="H759" i="1"/>
  <c r="G759" i="1"/>
  <c r="H760" i="1"/>
  <c r="G760" i="1"/>
  <c r="H761" i="1"/>
  <c r="G761" i="1"/>
  <c r="H762" i="1"/>
  <c r="G762" i="1"/>
  <c r="H763" i="1"/>
  <c r="G763" i="1"/>
  <c r="H764" i="1"/>
  <c r="G764" i="1"/>
  <c r="H765" i="1"/>
  <c r="G765" i="1"/>
  <c r="H766" i="1"/>
  <c r="G766" i="1"/>
  <c r="H767" i="1"/>
  <c r="G767" i="1"/>
  <c r="H768" i="1"/>
  <c r="G768" i="1"/>
  <c r="H769" i="1"/>
  <c r="G769" i="1"/>
  <c r="H770" i="1"/>
  <c r="G770" i="1"/>
  <c r="H771" i="1"/>
  <c r="G771" i="1"/>
  <c r="H772" i="1"/>
  <c r="G772" i="1"/>
  <c r="H773" i="1"/>
  <c r="G773" i="1"/>
  <c r="H774" i="1"/>
  <c r="G774" i="1"/>
  <c r="H775" i="1"/>
  <c r="G775" i="1"/>
  <c r="H776" i="1"/>
  <c r="G776" i="1"/>
  <c r="H777" i="1"/>
  <c r="G777" i="1"/>
  <c r="H778" i="1"/>
  <c r="G778" i="1"/>
  <c r="H779" i="1"/>
  <c r="G779" i="1"/>
  <c r="H780" i="1"/>
  <c r="G780" i="1"/>
  <c r="H781" i="1"/>
  <c r="G781" i="1"/>
  <c r="H782" i="1"/>
  <c r="G782" i="1"/>
  <c r="H783" i="1"/>
  <c r="G783" i="1"/>
  <c r="H784" i="1"/>
  <c r="G784" i="1"/>
  <c r="H785" i="1"/>
  <c r="G785" i="1"/>
  <c r="H786" i="1"/>
  <c r="G786" i="1"/>
  <c r="H787" i="1"/>
  <c r="G787" i="1"/>
  <c r="H788" i="1"/>
  <c r="G788" i="1"/>
  <c r="H789" i="1"/>
  <c r="G789" i="1"/>
  <c r="H790" i="1"/>
  <c r="G790" i="1"/>
  <c r="H791" i="1"/>
  <c r="G791" i="1"/>
  <c r="H792" i="1"/>
  <c r="G792" i="1"/>
  <c r="H793" i="1"/>
  <c r="G793" i="1"/>
  <c r="H794" i="1"/>
  <c r="G794" i="1"/>
  <c r="H795" i="1"/>
  <c r="G795" i="1"/>
  <c r="H796" i="1"/>
  <c r="G796" i="1"/>
  <c r="H797" i="1"/>
  <c r="G797" i="1"/>
  <c r="H798" i="1"/>
  <c r="G798" i="1"/>
  <c r="H799" i="1"/>
  <c r="G799" i="1"/>
  <c r="H800" i="1"/>
  <c r="G800" i="1"/>
  <c r="H801" i="1"/>
  <c r="G801" i="1"/>
  <c r="H802" i="1"/>
  <c r="G802" i="1"/>
  <c r="H803" i="1"/>
  <c r="G803" i="1"/>
  <c r="H804" i="1"/>
  <c r="G804" i="1"/>
  <c r="H805" i="1"/>
  <c r="G805" i="1"/>
  <c r="H806" i="1"/>
  <c r="G806" i="1"/>
  <c r="H807" i="1"/>
  <c r="G807" i="1"/>
  <c r="H808" i="1"/>
  <c r="G808" i="1"/>
  <c r="H809" i="1"/>
  <c r="G809" i="1"/>
  <c r="H810" i="1"/>
  <c r="G810" i="1"/>
  <c r="H811" i="1"/>
  <c r="G811" i="1"/>
  <c r="H812" i="1"/>
  <c r="G812" i="1"/>
  <c r="H813" i="1"/>
  <c r="G813" i="1"/>
  <c r="H814" i="1"/>
  <c r="G814" i="1"/>
  <c r="H815" i="1"/>
  <c r="G815" i="1"/>
  <c r="H816" i="1"/>
  <c r="G816" i="1"/>
  <c r="H817" i="1"/>
  <c r="G817" i="1"/>
  <c r="H818" i="1"/>
  <c r="G818" i="1"/>
  <c r="H819" i="1"/>
  <c r="G819" i="1"/>
  <c r="H820" i="1"/>
  <c r="G820" i="1"/>
  <c r="H821" i="1"/>
  <c r="G821" i="1"/>
  <c r="H822" i="1"/>
  <c r="G822" i="1"/>
  <c r="H823" i="1"/>
  <c r="G823" i="1"/>
  <c r="H824" i="1"/>
  <c r="G824" i="1"/>
  <c r="H825" i="1"/>
  <c r="G825" i="1"/>
  <c r="H826" i="1"/>
  <c r="G826" i="1"/>
  <c r="H827" i="1"/>
  <c r="G827" i="1"/>
  <c r="H828" i="1"/>
  <c r="G828" i="1"/>
  <c r="H829" i="1"/>
  <c r="G829" i="1"/>
  <c r="H830" i="1"/>
  <c r="G830" i="1"/>
  <c r="H831" i="1"/>
  <c r="G831" i="1"/>
  <c r="H832" i="1"/>
  <c r="G832" i="1"/>
  <c r="H833" i="1"/>
  <c r="G833" i="1"/>
  <c r="H834" i="1"/>
  <c r="G834" i="1"/>
  <c r="H835" i="1"/>
  <c r="G835" i="1"/>
  <c r="H836" i="1"/>
  <c r="G836" i="1"/>
  <c r="H837" i="1"/>
  <c r="G837" i="1"/>
  <c r="H838" i="1"/>
  <c r="G838" i="1"/>
  <c r="H839" i="1"/>
  <c r="G839" i="1"/>
  <c r="H840" i="1"/>
  <c r="G840" i="1"/>
  <c r="H841" i="1"/>
  <c r="G841" i="1"/>
  <c r="H842" i="1"/>
  <c r="G842" i="1"/>
  <c r="H843" i="1"/>
  <c r="G843" i="1"/>
  <c r="H844" i="1"/>
  <c r="G844" i="1"/>
  <c r="H845" i="1"/>
  <c r="G845" i="1"/>
  <c r="H846" i="1"/>
  <c r="G846" i="1"/>
  <c r="H847" i="1"/>
  <c r="G847" i="1"/>
  <c r="H848" i="1"/>
  <c r="G848" i="1"/>
  <c r="H849" i="1"/>
  <c r="G849" i="1"/>
  <c r="H850" i="1"/>
  <c r="G850" i="1"/>
  <c r="H851" i="1"/>
  <c r="G851" i="1"/>
  <c r="H852" i="1"/>
  <c r="G852" i="1"/>
  <c r="H853" i="1"/>
  <c r="G853" i="1"/>
  <c r="H854" i="1"/>
  <c r="G854" i="1"/>
  <c r="H855" i="1"/>
  <c r="G855" i="1"/>
  <c r="H856" i="1"/>
  <c r="G856" i="1"/>
  <c r="H857" i="1"/>
  <c r="G857" i="1"/>
  <c r="H858" i="1"/>
  <c r="G858" i="1"/>
  <c r="H859" i="1"/>
  <c r="G859" i="1"/>
  <c r="H860" i="1"/>
  <c r="G860" i="1"/>
  <c r="H861" i="1"/>
  <c r="G861" i="1"/>
  <c r="H862" i="1"/>
  <c r="G862" i="1"/>
  <c r="H863" i="1"/>
  <c r="G863" i="1"/>
  <c r="H864" i="1"/>
  <c r="G864" i="1"/>
  <c r="H865" i="1"/>
  <c r="G865" i="1"/>
  <c r="H866" i="1"/>
  <c r="G866" i="1"/>
  <c r="H867" i="1"/>
  <c r="G867" i="1"/>
  <c r="H868" i="1"/>
  <c r="G868" i="1"/>
  <c r="H869" i="1"/>
  <c r="G869" i="1"/>
  <c r="H870" i="1"/>
  <c r="G870" i="1"/>
  <c r="H871" i="1"/>
  <c r="G871" i="1"/>
  <c r="H872" i="1"/>
  <c r="G872" i="1"/>
  <c r="H873" i="1"/>
  <c r="G873" i="1"/>
  <c r="H874" i="1"/>
  <c r="G874" i="1"/>
  <c r="H875" i="1"/>
  <c r="G875" i="1"/>
  <c r="H876" i="1"/>
  <c r="G876" i="1"/>
  <c r="H877" i="1"/>
  <c r="G877" i="1"/>
  <c r="H878" i="1"/>
  <c r="G878" i="1"/>
  <c r="H879" i="1"/>
  <c r="G879" i="1"/>
  <c r="H880" i="1"/>
  <c r="G880" i="1"/>
  <c r="H881" i="1"/>
  <c r="G881" i="1"/>
  <c r="H882" i="1"/>
  <c r="G882" i="1"/>
  <c r="H883" i="1"/>
  <c r="G883" i="1"/>
  <c r="H884" i="1"/>
  <c r="G884" i="1"/>
  <c r="H885" i="1"/>
  <c r="G885" i="1"/>
  <c r="H886" i="1"/>
  <c r="G886" i="1"/>
  <c r="H887" i="1"/>
  <c r="G887" i="1"/>
  <c r="H888" i="1"/>
  <c r="G888" i="1"/>
  <c r="H889" i="1"/>
  <c r="G889" i="1"/>
  <c r="H890" i="1"/>
  <c r="G890" i="1"/>
  <c r="H891" i="1"/>
  <c r="G891" i="1"/>
  <c r="H892" i="1"/>
  <c r="G892" i="1"/>
  <c r="H893" i="1"/>
  <c r="G893" i="1"/>
  <c r="H894" i="1"/>
  <c r="G894" i="1"/>
  <c r="H895" i="1"/>
  <c r="G895" i="1"/>
  <c r="H896" i="1"/>
  <c r="G896" i="1"/>
  <c r="H897" i="1"/>
  <c r="G897" i="1"/>
  <c r="H898" i="1"/>
  <c r="G898" i="1"/>
  <c r="H899" i="1"/>
  <c r="G899" i="1"/>
  <c r="H900" i="1"/>
  <c r="G900" i="1"/>
  <c r="H901" i="1"/>
  <c r="G901" i="1"/>
  <c r="H902" i="1"/>
  <c r="G902" i="1"/>
  <c r="H903" i="1"/>
  <c r="G903" i="1"/>
  <c r="H904" i="1"/>
  <c r="G904" i="1"/>
  <c r="H905" i="1"/>
  <c r="G905" i="1"/>
  <c r="H906" i="1"/>
  <c r="G906" i="1"/>
  <c r="H907" i="1"/>
  <c r="G907" i="1"/>
  <c r="H908" i="1"/>
  <c r="G908" i="1"/>
  <c r="H909" i="1"/>
  <c r="G909" i="1"/>
  <c r="H910" i="1"/>
  <c r="G910" i="1"/>
  <c r="H911" i="1"/>
  <c r="G911" i="1"/>
  <c r="H912" i="1"/>
  <c r="G912" i="1"/>
  <c r="H913" i="1"/>
  <c r="G913" i="1"/>
  <c r="H914" i="1"/>
  <c r="G914" i="1"/>
  <c r="H915" i="1"/>
  <c r="G915" i="1"/>
  <c r="H916" i="1"/>
  <c r="G916" i="1"/>
  <c r="H917" i="1"/>
  <c r="G917" i="1"/>
  <c r="H918" i="1"/>
  <c r="G918" i="1"/>
  <c r="H919" i="1"/>
  <c r="G919" i="1"/>
  <c r="H920" i="1"/>
  <c r="G920" i="1"/>
  <c r="H921" i="1"/>
  <c r="G921" i="1"/>
  <c r="H922" i="1"/>
  <c r="G922" i="1"/>
  <c r="H923" i="1"/>
  <c r="G923" i="1"/>
  <c r="H924" i="1"/>
  <c r="G924" i="1"/>
  <c r="H925" i="1"/>
  <c r="G925" i="1"/>
  <c r="H926" i="1"/>
  <c r="G926" i="1"/>
  <c r="H927" i="1"/>
  <c r="G927" i="1"/>
  <c r="H928" i="1"/>
  <c r="G928" i="1"/>
  <c r="H929" i="1"/>
  <c r="G929" i="1"/>
  <c r="H930" i="1"/>
  <c r="G930" i="1"/>
  <c r="H931" i="1"/>
  <c r="G931" i="1"/>
  <c r="H932" i="1"/>
  <c r="G932" i="1"/>
  <c r="H933" i="1"/>
  <c r="G933" i="1"/>
  <c r="H934" i="1"/>
  <c r="G934" i="1"/>
  <c r="H935" i="1"/>
  <c r="G935" i="1"/>
  <c r="H936" i="1"/>
  <c r="G936" i="1"/>
  <c r="H937" i="1"/>
  <c r="G937" i="1"/>
  <c r="H938" i="1"/>
  <c r="G938" i="1"/>
  <c r="H939" i="1"/>
  <c r="G939" i="1"/>
  <c r="H940" i="1"/>
  <c r="G940" i="1"/>
  <c r="H941" i="1"/>
  <c r="G941" i="1"/>
  <c r="H942" i="1"/>
  <c r="G942" i="1"/>
  <c r="H943" i="1"/>
  <c r="G943" i="1"/>
  <c r="H944" i="1"/>
  <c r="G944" i="1"/>
  <c r="H945" i="1"/>
  <c r="G945" i="1"/>
  <c r="H946" i="1"/>
  <c r="G946" i="1"/>
  <c r="H947" i="1"/>
  <c r="G947" i="1"/>
  <c r="H948" i="1"/>
  <c r="G948" i="1"/>
  <c r="H949" i="1"/>
  <c r="G949" i="1"/>
  <c r="H950" i="1"/>
  <c r="G950" i="1"/>
  <c r="H951" i="1"/>
  <c r="G951" i="1"/>
  <c r="H952" i="1"/>
  <c r="G952" i="1"/>
  <c r="H953" i="1"/>
  <c r="G953" i="1"/>
  <c r="H954" i="1"/>
  <c r="G954" i="1"/>
  <c r="H955" i="1"/>
  <c r="G955" i="1"/>
  <c r="H956" i="1"/>
  <c r="G956" i="1"/>
  <c r="H957" i="1"/>
  <c r="G957" i="1"/>
  <c r="H958" i="1"/>
  <c r="G958" i="1"/>
  <c r="H959" i="1"/>
  <c r="G959" i="1"/>
  <c r="H960" i="1"/>
  <c r="G960" i="1"/>
  <c r="H961" i="1"/>
  <c r="G961" i="1"/>
  <c r="H962" i="1"/>
  <c r="G962" i="1"/>
  <c r="H963" i="1"/>
  <c r="G963" i="1"/>
  <c r="H964" i="1"/>
  <c r="G964" i="1"/>
  <c r="H965" i="1"/>
  <c r="G965" i="1"/>
  <c r="H966" i="1"/>
  <c r="G966" i="1"/>
  <c r="H967" i="1"/>
  <c r="G967" i="1"/>
  <c r="H968" i="1"/>
  <c r="G968" i="1"/>
  <c r="H969" i="1"/>
  <c r="G969" i="1"/>
  <c r="H970" i="1"/>
  <c r="G970" i="1"/>
  <c r="H971" i="1"/>
  <c r="G971" i="1"/>
  <c r="H972" i="1"/>
  <c r="G972" i="1"/>
  <c r="H973" i="1"/>
  <c r="G973" i="1"/>
  <c r="H974" i="1"/>
  <c r="G974" i="1"/>
  <c r="H975" i="1"/>
  <c r="G975" i="1"/>
  <c r="H976" i="1"/>
  <c r="G976" i="1"/>
  <c r="H977" i="1"/>
  <c r="G977" i="1"/>
  <c r="H978" i="1"/>
  <c r="G978" i="1"/>
  <c r="H979" i="1"/>
  <c r="G979" i="1"/>
  <c r="H980" i="1"/>
  <c r="G980" i="1"/>
  <c r="H981" i="1"/>
  <c r="G981" i="1"/>
  <c r="H982" i="1"/>
  <c r="G982" i="1"/>
  <c r="H983" i="1"/>
  <c r="G983" i="1"/>
  <c r="H986" i="1"/>
  <c r="G986" i="1"/>
  <c r="H987" i="1"/>
  <c r="G987" i="1"/>
  <c r="H988" i="1"/>
  <c r="G988" i="1"/>
  <c r="H989" i="1"/>
  <c r="G989" i="1"/>
  <c r="H991" i="1"/>
  <c r="G991" i="1"/>
  <c r="H992" i="1"/>
  <c r="G992" i="1"/>
  <c r="H993" i="1"/>
  <c r="G993" i="1"/>
  <c r="H994" i="1"/>
  <c r="G994" i="1"/>
  <c r="H995" i="1"/>
  <c r="G995" i="1"/>
  <c r="H996" i="1"/>
  <c r="G996" i="1"/>
  <c r="H997" i="1"/>
  <c r="G997" i="1"/>
  <c r="H998" i="1"/>
  <c r="G998" i="1"/>
  <c r="H999" i="1"/>
  <c r="G999" i="1"/>
  <c r="H1000" i="1"/>
  <c r="G1000" i="1"/>
  <c r="H1001" i="1"/>
  <c r="G1001" i="1"/>
  <c r="H1002" i="1"/>
  <c r="G1002" i="1"/>
  <c r="H1003" i="1"/>
  <c r="G1003" i="1"/>
  <c r="H1004" i="1"/>
  <c r="G1004" i="1"/>
  <c r="H1005" i="1"/>
  <c r="G1005" i="1"/>
  <c r="H1006" i="1"/>
  <c r="G1006" i="1"/>
  <c r="H1007" i="1"/>
  <c r="G1007" i="1"/>
  <c r="H1008" i="1"/>
  <c r="G1008" i="1"/>
  <c r="H1009" i="1"/>
  <c r="G1009" i="1"/>
  <c r="H1010" i="1"/>
  <c r="G1010" i="1"/>
  <c r="H1011" i="1"/>
  <c r="G1011" i="1"/>
  <c r="H1012" i="1"/>
  <c r="G1012" i="1"/>
  <c r="H1013" i="1"/>
  <c r="G1013" i="1"/>
  <c r="H1014" i="1"/>
  <c r="G1014" i="1"/>
  <c r="H1015" i="1"/>
  <c r="G1015" i="1"/>
  <c r="H1016" i="1"/>
  <c r="G1016" i="1"/>
  <c r="H1017" i="1"/>
  <c r="G1017" i="1"/>
  <c r="H1018" i="1"/>
  <c r="G1018" i="1"/>
  <c r="H1019" i="1"/>
  <c r="G1019" i="1"/>
  <c r="H1020" i="1"/>
  <c r="G1020" i="1"/>
  <c r="H1021" i="1"/>
  <c r="G1021" i="1"/>
  <c r="H1022" i="1"/>
  <c r="G1022" i="1"/>
  <c r="H1023" i="1"/>
  <c r="G1023" i="1"/>
  <c r="H1024" i="1"/>
  <c r="G1024" i="1"/>
  <c r="H1025" i="1"/>
  <c r="G1025" i="1"/>
  <c r="H1026" i="1"/>
  <c r="G1026" i="1"/>
  <c r="H1027" i="1"/>
  <c r="G1027" i="1"/>
  <c r="H1028" i="1"/>
  <c r="G1028" i="1"/>
  <c r="H1029" i="1"/>
  <c r="G1029" i="1"/>
  <c r="H1030" i="1"/>
  <c r="G1030" i="1"/>
  <c r="H1031" i="1"/>
  <c r="G1031" i="1"/>
  <c r="H1032" i="1"/>
  <c r="G1032" i="1"/>
  <c r="H1033" i="1"/>
  <c r="G1033" i="1"/>
  <c r="H1034" i="1"/>
  <c r="G1034" i="1"/>
  <c r="H1035" i="1"/>
  <c r="G1035" i="1"/>
  <c r="H1036" i="1"/>
  <c r="G1036" i="1"/>
  <c r="H1037" i="1"/>
  <c r="G1037" i="1"/>
  <c r="H1038" i="1"/>
  <c r="G1038" i="1"/>
  <c r="H1039" i="1"/>
  <c r="G1039" i="1"/>
  <c r="H1040" i="1"/>
  <c r="G1040" i="1"/>
  <c r="H1041" i="1"/>
  <c r="G1041" i="1"/>
  <c r="H1042" i="1"/>
  <c r="G1042" i="1"/>
  <c r="H1043" i="1"/>
  <c r="G1043" i="1"/>
  <c r="H1044" i="1"/>
  <c r="G1044" i="1"/>
  <c r="H1045" i="1"/>
  <c r="G1045" i="1"/>
  <c r="H1047" i="1"/>
  <c r="G1047" i="1"/>
  <c r="H1048" i="1"/>
  <c r="G1048" i="1"/>
  <c r="H1049" i="1"/>
  <c r="G1049" i="1"/>
  <c r="H1050" i="1"/>
  <c r="G1050" i="1"/>
  <c r="H1051" i="1"/>
  <c r="G1051" i="1"/>
  <c r="H1052" i="1"/>
  <c r="G1052" i="1"/>
  <c r="H1053" i="1"/>
  <c r="G1053" i="1"/>
  <c r="H1054" i="1"/>
  <c r="G1054" i="1"/>
  <c r="H1055" i="1"/>
  <c r="G1055" i="1"/>
  <c r="H1056" i="1"/>
  <c r="G1056" i="1"/>
  <c r="H1057" i="1"/>
  <c r="G1057" i="1"/>
  <c r="H1058" i="1"/>
  <c r="G1058" i="1"/>
  <c r="H1059" i="1"/>
  <c r="G1059" i="1"/>
  <c r="H1060" i="1"/>
  <c r="G1060" i="1"/>
  <c r="H1061" i="1"/>
  <c r="G1061" i="1"/>
  <c r="H1062" i="1"/>
  <c r="G1062" i="1"/>
  <c r="H1063" i="1"/>
  <c r="G1063" i="1"/>
  <c r="H1064" i="1"/>
  <c r="G1064" i="1"/>
  <c r="H1065" i="1"/>
  <c r="G1065" i="1"/>
  <c r="G1066" i="1"/>
  <c r="H1067" i="1"/>
  <c r="G1067" i="1"/>
  <c r="H1068" i="1"/>
  <c r="G1068" i="1"/>
  <c r="H1069" i="1"/>
  <c r="G1069" i="1"/>
  <c r="H1070" i="1"/>
  <c r="G1070" i="1"/>
  <c r="H1071" i="1"/>
  <c r="G1071" i="1"/>
  <c r="H1072" i="1"/>
  <c r="G1072" i="1"/>
  <c r="H1073" i="1"/>
  <c r="G1073" i="1"/>
  <c r="H1074" i="1"/>
  <c r="G1074" i="1"/>
  <c r="H1075" i="1"/>
  <c r="G1075" i="1"/>
  <c r="H1076" i="1"/>
  <c r="G1076" i="1"/>
  <c r="H1077" i="1"/>
  <c r="G1077" i="1"/>
  <c r="H1078" i="1"/>
  <c r="G1078" i="1"/>
  <c r="H1079" i="1"/>
  <c r="G1079" i="1"/>
  <c r="H1080" i="1"/>
  <c r="G1080" i="1"/>
  <c r="H1081" i="1"/>
  <c r="G1081" i="1"/>
  <c r="H1082" i="1"/>
  <c r="G1082" i="1"/>
  <c r="H1083" i="1"/>
  <c r="G1083" i="1"/>
  <c r="G1084" i="1"/>
  <c r="H1085" i="1"/>
  <c r="G1085" i="1"/>
  <c r="H1086" i="1"/>
  <c r="G1086" i="1"/>
  <c r="H1087" i="1"/>
  <c r="G1087" i="1"/>
  <c r="H1088" i="1"/>
  <c r="G1088" i="1"/>
  <c r="H1089" i="1"/>
  <c r="G1089" i="1"/>
  <c r="H1090" i="1"/>
  <c r="G1090" i="1"/>
  <c r="H1091" i="1"/>
  <c r="G1091" i="1"/>
  <c r="H1092" i="1"/>
  <c r="G1092" i="1"/>
  <c r="H1093" i="1"/>
  <c r="G1093" i="1"/>
  <c r="H1094" i="1"/>
  <c r="G1094" i="1"/>
  <c r="H1095" i="1"/>
  <c r="G1095" i="1"/>
  <c r="H1096" i="1"/>
  <c r="G1096" i="1"/>
  <c r="H1097" i="1"/>
  <c r="G1097" i="1"/>
  <c r="H1098" i="1"/>
  <c r="G1098" i="1"/>
  <c r="H1099" i="1"/>
  <c r="G1099" i="1"/>
  <c r="H1100" i="1"/>
  <c r="G1100" i="1"/>
  <c r="H1101" i="1"/>
  <c r="G1101" i="1"/>
  <c r="H1102" i="1"/>
  <c r="G1102" i="1"/>
  <c r="H1103" i="1"/>
  <c r="G1103" i="1"/>
  <c r="H1104" i="1"/>
  <c r="G1104" i="1"/>
  <c r="H1105" i="1"/>
  <c r="G1105" i="1"/>
  <c r="H1106" i="1"/>
  <c r="G1106" i="1"/>
  <c r="H1107" i="1"/>
  <c r="G1107" i="1"/>
  <c r="H1108" i="1"/>
  <c r="G1108" i="1"/>
  <c r="H1109" i="1"/>
  <c r="G1109" i="1"/>
  <c r="H1110" i="1"/>
  <c r="G1110" i="1"/>
  <c r="H1111" i="1"/>
  <c r="G1111" i="1"/>
  <c r="H1112" i="1"/>
  <c r="G1112" i="1"/>
  <c r="H1113" i="1"/>
  <c r="G1113" i="1"/>
  <c r="H1114" i="1"/>
  <c r="G1114" i="1"/>
  <c r="H1115" i="1"/>
  <c r="G1115" i="1"/>
  <c r="H1116" i="1"/>
  <c r="G1116" i="1"/>
  <c r="H1117" i="1"/>
  <c r="G1117" i="1"/>
  <c r="H1118" i="1"/>
  <c r="G1118" i="1"/>
  <c r="H1119" i="1"/>
  <c r="G1119" i="1"/>
  <c r="H1120" i="1"/>
  <c r="G1120" i="1"/>
  <c r="H1121" i="1"/>
  <c r="G1121" i="1"/>
  <c r="H1122" i="1"/>
  <c r="G1122" i="1"/>
  <c r="H1123" i="1"/>
  <c r="G1123" i="1"/>
  <c r="H1124" i="1"/>
  <c r="G1124" i="1"/>
  <c r="H1125" i="1"/>
  <c r="G1125" i="1"/>
  <c r="H1126" i="1"/>
  <c r="G1126" i="1"/>
  <c r="H1127" i="1"/>
  <c r="G1127" i="1"/>
  <c r="H1128" i="1"/>
  <c r="G1128" i="1"/>
  <c r="H1129" i="1"/>
  <c r="G1129" i="1"/>
  <c r="H1130" i="1"/>
  <c r="G1130" i="1"/>
  <c r="H1131" i="1"/>
  <c r="G1131" i="1"/>
  <c r="H1132" i="1"/>
  <c r="G1132" i="1"/>
  <c r="H1133" i="1"/>
  <c r="G1133" i="1"/>
  <c r="H1134" i="1"/>
  <c r="G1134" i="1"/>
  <c r="H1135" i="1"/>
  <c r="G1135" i="1"/>
  <c r="H1136" i="1"/>
  <c r="G1136" i="1"/>
  <c r="H1137" i="1"/>
  <c r="G1137" i="1"/>
  <c r="H1138" i="1"/>
  <c r="G1138" i="1"/>
  <c r="H1139" i="1"/>
  <c r="G1139" i="1"/>
  <c r="H1140" i="1"/>
  <c r="G1140" i="1"/>
  <c r="H1141" i="1"/>
  <c r="G1141" i="1"/>
  <c r="H1142" i="1"/>
  <c r="G1142" i="1"/>
  <c r="H1143" i="1"/>
  <c r="G1143" i="1"/>
  <c r="H1144" i="1"/>
  <c r="G1144" i="1"/>
  <c r="H1145" i="1"/>
  <c r="G1145" i="1"/>
  <c r="H1146" i="1"/>
  <c r="G1146" i="1"/>
  <c r="H1147" i="1"/>
  <c r="G1147" i="1"/>
  <c r="H1148" i="1"/>
  <c r="G1148" i="1"/>
  <c r="H1149" i="1"/>
  <c r="G1149" i="1"/>
  <c r="H1150" i="1"/>
  <c r="G1150" i="1"/>
  <c r="H1151" i="1"/>
  <c r="G1151" i="1"/>
  <c r="H1154" i="1"/>
  <c r="G1154" i="1"/>
  <c r="H1155" i="1"/>
  <c r="G1155" i="1"/>
  <c r="H1156" i="1"/>
  <c r="G1156" i="1"/>
  <c r="H1157" i="1"/>
  <c r="G1157" i="1"/>
  <c r="H1158" i="1"/>
  <c r="G1158" i="1"/>
  <c r="H1159" i="1"/>
  <c r="G1159" i="1"/>
  <c r="H1160" i="1"/>
  <c r="G1160" i="1"/>
  <c r="H1161" i="1"/>
  <c r="G1161" i="1"/>
  <c r="H1162" i="1"/>
  <c r="G1162" i="1"/>
  <c r="H1163" i="1"/>
  <c r="G1163" i="1"/>
  <c r="H1164" i="1"/>
  <c r="G1164" i="1"/>
  <c r="H1165" i="1"/>
  <c r="G1165" i="1"/>
  <c r="H1166" i="1"/>
  <c r="G1166" i="1"/>
  <c r="H1167" i="1"/>
  <c r="G1167" i="1"/>
  <c r="H1168" i="1"/>
  <c r="G1168" i="1"/>
  <c r="H1169" i="1"/>
  <c r="G1169" i="1"/>
  <c r="H1170" i="1"/>
  <c r="G1170" i="1"/>
  <c r="H1171" i="1"/>
  <c r="G1171" i="1"/>
  <c r="H1172" i="1"/>
  <c r="G1172" i="1"/>
  <c r="H1173" i="1"/>
  <c r="G1173" i="1"/>
  <c r="H1174" i="1"/>
  <c r="G1174" i="1"/>
  <c r="H1175" i="1"/>
  <c r="G1175" i="1"/>
  <c r="H1176" i="1"/>
  <c r="G1176" i="1"/>
  <c r="H1177" i="1"/>
  <c r="G1177" i="1"/>
  <c r="H1178" i="1"/>
  <c r="G1178" i="1"/>
  <c r="H1179" i="1"/>
  <c r="G1179" i="1"/>
  <c r="H1180" i="1"/>
  <c r="G1180" i="1"/>
  <c r="H1181" i="1"/>
  <c r="G1181" i="1"/>
  <c r="H1182" i="1"/>
  <c r="G1182" i="1"/>
  <c r="H1183" i="1"/>
  <c r="G1183" i="1"/>
  <c r="H1185" i="1"/>
  <c r="G1185" i="1"/>
  <c r="H1186" i="1"/>
  <c r="G1186" i="1"/>
  <c r="H1187" i="1"/>
  <c r="G1187" i="1"/>
  <c r="H1188" i="1"/>
  <c r="G1188" i="1"/>
  <c r="H1189" i="1"/>
  <c r="G1189" i="1"/>
  <c r="H1190" i="1"/>
  <c r="G1190" i="1"/>
  <c r="H1191" i="1"/>
  <c r="G1191" i="1"/>
  <c r="H1192" i="1"/>
  <c r="G1192" i="1"/>
  <c r="H1193" i="1"/>
  <c r="G1193" i="1"/>
  <c r="H1194" i="1"/>
  <c r="G1194" i="1"/>
  <c r="H1195" i="1"/>
  <c r="G1195" i="1"/>
  <c r="H1196" i="1"/>
  <c r="G1196" i="1"/>
  <c r="H1197" i="1"/>
  <c r="G1197" i="1"/>
  <c r="H1198" i="1"/>
  <c r="G1198" i="1"/>
  <c r="H1199" i="1"/>
  <c r="G1199" i="1"/>
  <c r="H1200" i="1"/>
  <c r="G1200" i="1"/>
  <c r="H1201" i="1"/>
  <c r="G1201" i="1"/>
  <c r="H1202" i="1"/>
  <c r="G1202" i="1"/>
  <c r="H1203" i="1"/>
  <c r="G1203" i="1"/>
  <c r="H1204" i="1"/>
  <c r="G1204" i="1"/>
  <c r="H1205" i="1"/>
  <c r="G1205" i="1"/>
  <c r="H1206" i="1"/>
  <c r="G1206" i="1"/>
  <c r="H1207" i="1"/>
  <c r="G1207" i="1"/>
  <c r="H1208" i="1"/>
  <c r="G1208" i="1"/>
  <c r="H1209" i="1"/>
  <c r="G1209" i="1"/>
  <c r="H1210" i="1"/>
  <c r="G1210" i="1"/>
  <c r="H1211" i="1"/>
  <c r="G1211" i="1"/>
  <c r="H1212" i="1"/>
  <c r="G1212" i="1"/>
  <c r="H1213" i="1"/>
  <c r="G1213" i="1"/>
  <c r="H1215" i="1"/>
  <c r="G1215" i="1"/>
  <c r="H1216" i="1"/>
  <c r="G1216" i="1"/>
  <c r="H1217" i="1"/>
  <c r="G1217" i="1"/>
  <c r="H1218" i="1"/>
  <c r="G1218" i="1"/>
  <c r="H1219" i="1"/>
  <c r="G1219" i="1"/>
  <c r="H1220" i="1"/>
  <c r="G1220" i="1"/>
  <c r="H1221" i="1"/>
  <c r="G1221" i="1"/>
  <c r="H1223" i="1"/>
  <c r="G1223" i="1"/>
  <c r="H1224" i="1"/>
  <c r="G1224" i="1"/>
  <c r="H1225" i="1"/>
  <c r="G1225" i="1"/>
  <c r="H1226" i="1"/>
  <c r="G1226" i="1"/>
  <c r="H1227" i="1"/>
  <c r="G1227" i="1"/>
  <c r="H1228" i="1"/>
  <c r="G1228" i="1"/>
  <c r="H1229" i="1"/>
  <c r="G1229" i="1"/>
  <c r="H1230" i="1"/>
  <c r="G1230" i="1"/>
  <c r="H1231" i="1"/>
  <c r="G1231" i="1"/>
  <c r="H1232" i="1"/>
  <c r="G1232" i="1"/>
  <c r="H1233" i="1"/>
  <c r="G1233" i="1"/>
  <c r="H1234" i="1"/>
  <c r="G1234" i="1"/>
  <c r="H1235" i="1"/>
  <c r="G1235" i="1"/>
  <c r="H1236" i="1"/>
  <c r="G1236" i="1"/>
  <c r="H1237" i="1"/>
  <c r="G1237" i="1"/>
  <c r="H1238" i="1"/>
  <c r="G1238" i="1"/>
  <c r="H1239" i="1"/>
  <c r="G1239" i="1"/>
  <c r="H1240" i="1"/>
  <c r="G1240" i="1"/>
  <c r="H1241" i="1"/>
  <c r="G1241" i="1"/>
  <c r="H1242" i="1"/>
  <c r="G1242" i="1"/>
  <c r="H1243" i="1"/>
  <c r="G1243" i="1"/>
  <c r="H1244" i="1"/>
  <c r="G1244" i="1"/>
  <c r="H1245" i="1"/>
  <c r="G1245" i="1"/>
  <c r="H1246" i="1"/>
  <c r="G1246" i="1"/>
  <c r="H1247" i="1"/>
  <c r="G1247" i="1"/>
  <c r="H1248" i="1"/>
  <c r="G1248" i="1"/>
  <c r="H1249" i="1"/>
  <c r="G1249" i="1"/>
  <c r="H1250" i="1"/>
  <c r="G1250" i="1"/>
  <c r="H1251" i="1"/>
  <c r="G1251" i="1"/>
  <c r="H1252" i="1"/>
  <c r="G1252" i="1"/>
  <c r="H1253" i="1"/>
  <c r="G1253" i="1"/>
  <c r="H1254" i="1"/>
  <c r="G1254" i="1"/>
  <c r="H1255" i="1"/>
  <c r="G1255" i="1"/>
  <c r="H1256" i="1"/>
  <c r="G1256" i="1"/>
  <c r="H1257" i="1"/>
  <c r="G1257" i="1"/>
  <c r="H1258" i="1"/>
  <c r="G1258" i="1"/>
  <c r="H1259" i="1"/>
  <c r="G1259" i="1"/>
  <c r="H1260" i="1"/>
  <c r="G1260" i="1"/>
  <c r="H1261" i="1"/>
  <c r="G1261" i="1"/>
  <c r="H1262" i="1"/>
  <c r="G1262" i="1"/>
  <c r="H1263" i="1"/>
  <c r="G1263" i="1"/>
  <c r="H1264" i="1"/>
  <c r="G1264" i="1"/>
  <c r="H1265" i="1"/>
  <c r="G1265" i="1"/>
  <c r="H1266" i="1"/>
  <c r="G1266" i="1"/>
  <c r="H1267" i="1"/>
  <c r="G1267" i="1"/>
  <c r="H1268" i="1"/>
  <c r="G1268" i="1"/>
  <c r="H1269" i="1"/>
  <c r="G1269" i="1"/>
  <c r="H1270" i="1"/>
  <c r="G1270" i="1"/>
  <c r="H1271" i="1"/>
  <c r="G1271" i="1"/>
  <c r="H1272" i="1"/>
  <c r="G1272" i="1"/>
  <c r="H1273" i="1"/>
  <c r="G1273" i="1"/>
  <c r="H1274" i="1"/>
  <c r="G1274" i="1"/>
  <c r="H1275" i="1"/>
  <c r="G1275" i="1"/>
  <c r="H1276" i="1"/>
  <c r="G1276" i="1"/>
  <c r="H1277" i="1"/>
  <c r="G1277" i="1"/>
  <c r="H1278" i="1"/>
  <c r="G1278" i="1"/>
  <c r="H1279" i="1"/>
  <c r="G1279" i="1"/>
  <c r="H1280" i="1"/>
  <c r="G1280" i="1"/>
  <c r="H1281" i="1"/>
  <c r="G1281" i="1"/>
  <c r="H1282" i="1"/>
  <c r="G1282" i="1"/>
  <c r="H1283" i="1"/>
  <c r="G1283" i="1"/>
  <c r="H1284" i="1"/>
  <c r="G1284" i="1"/>
  <c r="H1285" i="1"/>
  <c r="G1285" i="1"/>
  <c r="H1286" i="1"/>
  <c r="G1286" i="1"/>
  <c r="H1287" i="1"/>
  <c r="G1287" i="1"/>
  <c r="H1288" i="1"/>
  <c r="G1288" i="1"/>
  <c r="H1289" i="1"/>
  <c r="G1289" i="1"/>
  <c r="H1290" i="1"/>
  <c r="G1290" i="1"/>
  <c r="H1291" i="1"/>
  <c r="G1291" i="1"/>
  <c r="H1292" i="1"/>
  <c r="G1292" i="1"/>
  <c r="H1293" i="1"/>
  <c r="G1293" i="1"/>
  <c r="H1294" i="1"/>
  <c r="G1294" i="1"/>
  <c r="H1295" i="1"/>
  <c r="G1295" i="1"/>
  <c r="H1296" i="1"/>
  <c r="G1296" i="1"/>
  <c r="H1297" i="1"/>
  <c r="G1297" i="1"/>
  <c r="H1298" i="1"/>
  <c r="G1298" i="1"/>
  <c r="H1300" i="1"/>
  <c r="G1300" i="1"/>
  <c r="H1301" i="1"/>
  <c r="G1301" i="1"/>
  <c r="H1302" i="1"/>
  <c r="G1302" i="1"/>
  <c r="H1303" i="1"/>
  <c r="G1303" i="1"/>
  <c r="G1304" i="1"/>
  <c r="H1305" i="1"/>
  <c r="G1305" i="1"/>
  <c r="H1306" i="1"/>
  <c r="G1306" i="1"/>
  <c r="G1307" i="1"/>
  <c r="H1308" i="1"/>
  <c r="G1308" i="1"/>
  <c r="H1309" i="1"/>
  <c r="G1309" i="1"/>
  <c r="H1310" i="1"/>
  <c r="G1310" i="1"/>
  <c r="H1311" i="1"/>
  <c r="G1311" i="1"/>
  <c r="H1312" i="1"/>
  <c r="G1312" i="1"/>
  <c r="H1313" i="1"/>
  <c r="G1313" i="1"/>
  <c r="H1314" i="1"/>
  <c r="G1314" i="1"/>
  <c r="H1315" i="1"/>
  <c r="G1315" i="1"/>
  <c r="H1316" i="1"/>
  <c r="G1316" i="1"/>
  <c r="H1317" i="1"/>
  <c r="G1317" i="1"/>
  <c r="H1318" i="1"/>
  <c r="G1318" i="1"/>
  <c r="H1319" i="1"/>
  <c r="G1319" i="1"/>
  <c r="H1320" i="1"/>
  <c r="G1320" i="1"/>
  <c r="H1321" i="1"/>
  <c r="G1321" i="1"/>
  <c r="H1322" i="1"/>
  <c r="G1322" i="1"/>
  <c r="H1323" i="1"/>
  <c r="G1323" i="1"/>
  <c r="H1324" i="1"/>
  <c r="G1324" i="1"/>
  <c r="H1325" i="1"/>
  <c r="G1325" i="1"/>
  <c r="H1326" i="1"/>
  <c r="G1326" i="1"/>
  <c r="H1327" i="1"/>
  <c r="G1327" i="1"/>
  <c r="H1328" i="1"/>
  <c r="G1328" i="1"/>
  <c r="H1330" i="1"/>
  <c r="G1330" i="1"/>
  <c r="H1331" i="1"/>
  <c r="G1331" i="1"/>
  <c r="H1332" i="1"/>
  <c r="G1332" i="1"/>
  <c r="H1333" i="1"/>
  <c r="G1333" i="1"/>
  <c r="H1334" i="1"/>
  <c r="G1334" i="1"/>
  <c r="H1335" i="1"/>
  <c r="G1335" i="1"/>
  <c r="H1336" i="1"/>
  <c r="G1336" i="1"/>
  <c r="H1337" i="1"/>
  <c r="H1338" i="1"/>
  <c r="G1338" i="1"/>
  <c r="H1339" i="1"/>
  <c r="G1339" i="1"/>
  <c r="H1340" i="1"/>
  <c r="G1340" i="1"/>
  <c r="H1341" i="1"/>
  <c r="G1341" i="1"/>
  <c r="H1342" i="1"/>
  <c r="G1342" i="1"/>
  <c r="H1343" i="1"/>
  <c r="G1343" i="1"/>
  <c r="H1344" i="1"/>
  <c r="G1344" i="1"/>
  <c r="H1345" i="1"/>
  <c r="G1345" i="1"/>
  <c r="H1346" i="1"/>
  <c r="G1346" i="1"/>
  <c r="H1347" i="1"/>
  <c r="G1347" i="1"/>
  <c r="H1348" i="1"/>
  <c r="G1348" i="1"/>
  <c r="H1349" i="1"/>
  <c r="G1349" i="1"/>
  <c r="H1350" i="1"/>
  <c r="G1350" i="1"/>
  <c r="H1351" i="1"/>
  <c r="G1351" i="1"/>
  <c r="H1352" i="1"/>
  <c r="G1352" i="1"/>
  <c r="H1353" i="1"/>
  <c r="G1353" i="1"/>
  <c r="H1354" i="1"/>
  <c r="G1354" i="1"/>
  <c r="H1355" i="1"/>
  <c r="G1355" i="1"/>
  <c r="H1356" i="1"/>
  <c r="G1356" i="1"/>
  <c r="H1357" i="1"/>
  <c r="G1357" i="1"/>
  <c r="H1358" i="1"/>
  <c r="G1358" i="1"/>
  <c r="H1359" i="1"/>
  <c r="G1359" i="1"/>
  <c r="H1360" i="1"/>
  <c r="G1360" i="1"/>
  <c r="H1361" i="1"/>
  <c r="G1361" i="1"/>
  <c r="H1362" i="1"/>
  <c r="G1362" i="1"/>
  <c r="H1363" i="1"/>
  <c r="G1363" i="1"/>
  <c r="H1364" i="1"/>
  <c r="G1364" i="1"/>
  <c r="H1365" i="1"/>
  <c r="G1365" i="1"/>
  <c r="H1366" i="1"/>
  <c r="G1366" i="1"/>
  <c r="H1367" i="1"/>
  <c r="G1367" i="1"/>
  <c r="H1368" i="1"/>
  <c r="G1368" i="1"/>
  <c r="H1369" i="1"/>
  <c r="G1369" i="1"/>
  <c r="H1370" i="1"/>
  <c r="G1370" i="1"/>
  <c r="H1371" i="1"/>
  <c r="G1371" i="1"/>
  <c r="H1372" i="1"/>
  <c r="G1372" i="1"/>
  <c r="H1373" i="1"/>
  <c r="G1373" i="1"/>
  <c r="H1374" i="1"/>
  <c r="G1374" i="1"/>
  <c r="H1375" i="1"/>
  <c r="G1375" i="1"/>
  <c r="H1376" i="1"/>
  <c r="G1376" i="1"/>
  <c r="H1377" i="1"/>
  <c r="G1377" i="1"/>
  <c r="H1378" i="1"/>
  <c r="G1378" i="1"/>
  <c r="H1379" i="1"/>
  <c r="G1379" i="1"/>
  <c r="H1380" i="1"/>
  <c r="G1380" i="1"/>
  <c r="H1381" i="1"/>
  <c r="G1381" i="1"/>
  <c r="H1382" i="1"/>
  <c r="G1382" i="1"/>
  <c r="H1384" i="1"/>
  <c r="G1384" i="1"/>
  <c r="H1385" i="1"/>
  <c r="G1385" i="1"/>
  <c r="H1386" i="1"/>
  <c r="G1386" i="1"/>
  <c r="H1387" i="1"/>
  <c r="G1387" i="1"/>
  <c r="H1388" i="1"/>
  <c r="G1388" i="1"/>
  <c r="H1389" i="1"/>
  <c r="G1389" i="1"/>
  <c r="H1390" i="1"/>
  <c r="G1390" i="1"/>
  <c r="H1391" i="1"/>
  <c r="G1391" i="1"/>
  <c r="H1392" i="1"/>
  <c r="G1392" i="1"/>
  <c r="H1393" i="1"/>
  <c r="G1393" i="1"/>
  <c r="H1394" i="1"/>
  <c r="G1394" i="1"/>
  <c r="H1395" i="1"/>
  <c r="G1395" i="1"/>
  <c r="H1396" i="1"/>
  <c r="G1396" i="1"/>
  <c r="H1397" i="1"/>
  <c r="G1397" i="1"/>
  <c r="H1398" i="1"/>
  <c r="G1398" i="1"/>
  <c r="H1399" i="1"/>
  <c r="G1399" i="1"/>
  <c r="H1400" i="1"/>
  <c r="G1400" i="1"/>
  <c r="H1401" i="1"/>
  <c r="G1401" i="1"/>
  <c r="H1402" i="1"/>
  <c r="G1402" i="1"/>
  <c r="H1403" i="1"/>
  <c r="G1403" i="1"/>
  <c r="H1404" i="1"/>
  <c r="G1404" i="1"/>
  <c r="H1405" i="1"/>
  <c r="G1405" i="1"/>
  <c r="H1406" i="1"/>
  <c r="G1406" i="1"/>
  <c r="H1407" i="1"/>
  <c r="G1407" i="1"/>
  <c r="H1409" i="1"/>
  <c r="G1409" i="1"/>
  <c r="H1410" i="1"/>
  <c r="G1410" i="1"/>
  <c r="H1411" i="1"/>
  <c r="G1411" i="1"/>
  <c r="H1412" i="1"/>
  <c r="G1412" i="1"/>
  <c r="H1413" i="1"/>
  <c r="G1413" i="1"/>
  <c r="H1414" i="1"/>
  <c r="G1414" i="1"/>
  <c r="H1415" i="1"/>
  <c r="G1415" i="1"/>
  <c r="H1416" i="1"/>
  <c r="G1416" i="1"/>
  <c r="H1417" i="1"/>
  <c r="G1417" i="1"/>
  <c r="H1418" i="1"/>
  <c r="G1418" i="1"/>
  <c r="H1419" i="1"/>
  <c r="G1419" i="1"/>
  <c r="H1420" i="1"/>
  <c r="G1420" i="1"/>
  <c r="H1421" i="1"/>
  <c r="G1421" i="1"/>
  <c r="H1422" i="1"/>
  <c r="G1422" i="1"/>
  <c r="H1423" i="1"/>
  <c r="G1423" i="1"/>
  <c r="H1424" i="1"/>
  <c r="G1424" i="1"/>
  <c r="H1425" i="1"/>
  <c r="G1425" i="1"/>
  <c r="H1426" i="1"/>
  <c r="G1426" i="1"/>
  <c r="H1427" i="1"/>
  <c r="G1427" i="1"/>
  <c r="H1428" i="1"/>
  <c r="G1428" i="1"/>
  <c r="H1429" i="1"/>
  <c r="G1429" i="1"/>
  <c r="H1430" i="1"/>
  <c r="G1430" i="1"/>
  <c r="H1431" i="1"/>
  <c r="G1431" i="1"/>
  <c r="H1432" i="1"/>
  <c r="G1432" i="1"/>
  <c r="H1433" i="1"/>
  <c r="G1433" i="1"/>
  <c r="H1434" i="1"/>
  <c r="G1434" i="1"/>
  <c r="H1436" i="1"/>
  <c r="G1436" i="1"/>
  <c r="H1437" i="1"/>
  <c r="G1437" i="1"/>
  <c r="H1438" i="1"/>
  <c r="G1438" i="1"/>
  <c r="J1439" i="1"/>
  <c r="H1439" i="1"/>
  <c r="G1439" i="1"/>
  <c r="I1439" i="1" s="1"/>
  <c r="J1440" i="1"/>
  <c r="H1440" i="1"/>
  <c r="G1440" i="1"/>
  <c r="J1441" i="1"/>
  <c r="H1441" i="1"/>
  <c r="G1441" i="1"/>
  <c r="I1441" i="1" s="1"/>
  <c r="J1442" i="1"/>
  <c r="H1442" i="1"/>
  <c r="G1442" i="1"/>
  <c r="J1443" i="1"/>
  <c r="H1443" i="1"/>
  <c r="G1443" i="1"/>
  <c r="I1443" i="1" s="1"/>
  <c r="J1444" i="1"/>
  <c r="H1444" i="1"/>
  <c r="G1444" i="1"/>
  <c r="J1445" i="1"/>
  <c r="H1445" i="1"/>
  <c r="G1445" i="1"/>
  <c r="J1446" i="1"/>
  <c r="H1446" i="1"/>
  <c r="G1446" i="1"/>
  <c r="J1447" i="1"/>
  <c r="H1447" i="1"/>
  <c r="G1447" i="1"/>
  <c r="I1447" i="1" s="1"/>
  <c r="J1448" i="1"/>
  <c r="H1448" i="1"/>
  <c r="G1448" i="1"/>
  <c r="J1449" i="1"/>
  <c r="H1449" i="1"/>
  <c r="G1449" i="1"/>
  <c r="I1449" i="1" s="1"/>
  <c r="J1450" i="1"/>
  <c r="H1450" i="1"/>
  <c r="G1450" i="1"/>
  <c r="J1451" i="1"/>
  <c r="H1451" i="1"/>
  <c r="G1451" i="1"/>
  <c r="I1451" i="1" s="1"/>
  <c r="J1452" i="1"/>
  <c r="H1452" i="1"/>
  <c r="G1452" i="1"/>
  <c r="H1453" i="1"/>
  <c r="G1453" i="1"/>
  <c r="H1454" i="1"/>
  <c r="G1454" i="1"/>
  <c r="J1455" i="1"/>
  <c r="H1455" i="1"/>
  <c r="G1455" i="1"/>
  <c r="I1455" i="1" s="1"/>
  <c r="J1456" i="1"/>
  <c r="H1456" i="1"/>
  <c r="G1456" i="1"/>
  <c r="J1457" i="1"/>
  <c r="H1457" i="1"/>
  <c r="G1457" i="1"/>
  <c r="I1457" i="1" s="1"/>
  <c r="J1458" i="1"/>
  <c r="H1458" i="1"/>
  <c r="G1458" i="1"/>
  <c r="J1459" i="1"/>
  <c r="H1459" i="1"/>
  <c r="G1459" i="1"/>
  <c r="I1459" i="1" s="1"/>
  <c r="J1460" i="1"/>
  <c r="H1460" i="1"/>
  <c r="G1460" i="1"/>
  <c r="H1461" i="1"/>
  <c r="G1461" i="1"/>
  <c r="J1462" i="1"/>
  <c r="H1462" i="1"/>
  <c r="G1462" i="1"/>
  <c r="I1462" i="1" s="1"/>
  <c r="J1463" i="1"/>
  <c r="H1463" i="1"/>
  <c r="G1463" i="1"/>
  <c r="J1464" i="1"/>
  <c r="H1464" i="1"/>
  <c r="G1464" i="1"/>
  <c r="I1464" i="1" s="1"/>
  <c r="J1465" i="1"/>
  <c r="H1465" i="1"/>
  <c r="G1465" i="1"/>
  <c r="J1466" i="1"/>
  <c r="H1466" i="1"/>
  <c r="G1466" i="1"/>
  <c r="I1466" i="1" s="1"/>
  <c r="J1467" i="1"/>
  <c r="H1467" i="1"/>
  <c r="G1467" i="1"/>
  <c r="J1468" i="1"/>
  <c r="H1468" i="1"/>
  <c r="G1468" i="1"/>
  <c r="I1468" i="1" s="1"/>
  <c r="H1469" i="1"/>
  <c r="G1469" i="1"/>
  <c r="H1470" i="1"/>
  <c r="G1470" i="1"/>
  <c r="J1471" i="1"/>
  <c r="H1471" i="1"/>
  <c r="G1471" i="1"/>
  <c r="J1472" i="1"/>
  <c r="H1472" i="1"/>
  <c r="G1472" i="1"/>
  <c r="I1472" i="1" s="1"/>
  <c r="J1473" i="1"/>
  <c r="H1473" i="1"/>
  <c r="G1473" i="1"/>
  <c r="J1474" i="1"/>
  <c r="H1474" i="1"/>
  <c r="G1474" i="1"/>
  <c r="I1474" i="1" s="1"/>
  <c r="H1475" i="1"/>
  <c r="G1475" i="1"/>
  <c r="J1476" i="1"/>
  <c r="H1476" i="1"/>
  <c r="G1476" i="1"/>
  <c r="J1477" i="1"/>
  <c r="H1477" i="1"/>
  <c r="G1477" i="1"/>
  <c r="I1477" i="1" s="1"/>
  <c r="J1478" i="1"/>
  <c r="H1478" i="1"/>
  <c r="G1478" i="1"/>
  <c r="J1479" i="1"/>
  <c r="H1479" i="1"/>
  <c r="G1479" i="1"/>
  <c r="I1479" i="1" s="1"/>
  <c r="H1480" i="1"/>
  <c r="G1480" i="1"/>
  <c r="H1482" i="1"/>
  <c r="G1482" i="1"/>
  <c r="H1484" i="1"/>
  <c r="G1484" i="1"/>
  <c r="H1485" i="1"/>
  <c r="G1485" i="1"/>
  <c r="H1486" i="1"/>
  <c r="G1486" i="1"/>
  <c r="H1487" i="1"/>
  <c r="G1487" i="1"/>
  <c r="H1488" i="1"/>
  <c r="G1488" i="1"/>
  <c r="H1489" i="1"/>
  <c r="G1489" i="1"/>
  <c r="H1490" i="1"/>
  <c r="G1490" i="1"/>
  <c r="H1491" i="1"/>
  <c r="G1491" i="1"/>
  <c r="H1492" i="1"/>
  <c r="G1492" i="1"/>
  <c r="H1493" i="1"/>
  <c r="G1493" i="1"/>
  <c r="H1494" i="1"/>
  <c r="G1494" i="1"/>
  <c r="H1495" i="1"/>
  <c r="G1495" i="1"/>
  <c r="H1496" i="1"/>
  <c r="G1496" i="1"/>
  <c r="H1497" i="1"/>
  <c r="G1497" i="1"/>
  <c r="H1498" i="1"/>
  <c r="G1498" i="1"/>
  <c r="H1499" i="1"/>
  <c r="H1500" i="1"/>
  <c r="G1500" i="1"/>
  <c r="H1501" i="1"/>
  <c r="G1501" i="1"/>
  <c r="H1502" i="1"/>
  <c r="G1502" i="1"/>
  <c r="H1503" i="1"/>
  <c r="G1503" i="1"/>
  <c r="H1504" i="1"/>
  <c r="G1504" i="1"/>
  <c r="H1505" i="1"/>
  <c r="G1505" i="1"/>
  <c r="H1506" i="1"/>
  <c r="G1506" i="1"/>
  <c r="H1507" i="1"/>
  <c r="G1507" i="1"/>
  <c r="H1508" i="1"/>
  <c r="G1508" i="1"/>
  <c r="H1509" i="1"/>
  <c r="G1509" i="1"/>
  <c r="H1510" i="1"/>
  <c r="G1510" i="1"/>
  <c r="H1511" i="1"/>
  <c r="G1511" i="1"/>
  <c r="H1512" i="1"/>
  <c r="G1512" i="1"/>
  <c r="H1513" i="1"/>
  <c r="G1513" i="1"/>
  <c r="H1514" i="1"/>
  <c r="G1514" i="1"/>
  <c r="H1515" i="1"/>
  <c r="G1515" i="1"/>
  <c r="H1516" i="1"/>
  <c r="G1516" i="1"/>
  <c r="H1519" i="1"/>
  <c r="G1519" i="1"/>
  <c r="H1520" i="1"/>
  <c r="G1520" i="1"/>
  <c r="H1521" i="1"/>
  <c r="G1521" i="1"/>
  <c r="H1522" i="1"/>
  <c r="G1522" i="1"/>
  <c r="H1523" i="1"/>
  <c r="G1523" i="1"/>
  <c r="G1524" i="1"/>
  <c r="H1525" i="1"/>
  <c r="G1525" i="1"/>
  <c r="H1526" i="1"/>
  <c r="G1526" i="1"/>
  <c r="H1527" i="1"/>
  <c r="G1527" i="1"/>
  <c r="H1528" i="1"/>
  <c r="G1528" i="1"/>
  <c r="H1529" i="1"/>
  <c r="G1529" i="1"/>
  <c r="H1530" i="1"/>
  <c r="G1530" i="1"/>
  <c r="H1531" i="1"/>
  <c r="G1531" i="1"/>
  <c r="H1532" i="1"/>
  <c r="G1532" i="1"/>
  <c r="H1533" i="1"/>
  <c r="G1533" i="1"/>
  <c r="H1534" i="1"/>
  <c r="G1534" i="1"/>
  <c r="H1535" i="1"/>
  <c r="G1535" i="1"/>
  <c r="H1536" i="1"/>
  <c r="G1536" i="1"/>
  <c r="H1537" i="1"/>
  <c r="G1537" i="1"/>
  <c r="H1538" i="1"/>
  <c r="G1538" i="1"/>
  <c r="H1539" i="1"/>
  <c r="G1539" i="1"/>
  <c r="H1540" i="1"/>
  <c r="G1540" i="1"/>
  <c r="H1541" i="1"/>
  <c r="G1541" i="1"/>
  <c r="H1542" i="1"/>
  <c r="G1542" i="1"/>
  <c r="H1543" i="1"/>
  <c r="G1543" i="1"/>
  <c r="H1544" i="1"/>
  <c r="G1544" i="1"/>
  <c r="H1545" i="1"/>
  <c r="G1545" i="1"/>
  <c r="H1546" i="1"/>
  <c r="G1546" i="1"/>
  <c r="H1547" i="1"/>
  <c r="G1547" i="1"/>
  <c r="H1548" i="1"/>
  <c r="G1548" i="1"/>
  <c r="H1549" i="1"/>
  <c r="G1549" i="1"/>
  <c r="H1550" i="1"/>
  <c r="G1550" i="1"/>
  <c r="H1551" i="1"/>
  <c r="G1551" i="1"/>
  <c r="H1552" i="1"/>
  <c r="G1552" i="1"/>
  <c r="H1553" i="1"/>
  <c r="G1553" i="1"/>
  <c r="H1554" i="1"/>
  <c r="G1554" i="1"/>
  <c r="H1555" i="1"/>
  <c r="G1555" i="1"/>
  <c r="H1556" i="1"/>
  <c r="G1556" i="1"/>
  <c r="H1557" i="1"/>
  <c r="G1557" i="1"/>
  <c r="H1558" i="1"/>
  <c r="G1558" i="1"/>
  <c r="H1559" i="1"/>
  <c r="G1559" i="1"/>
  <c r="H1560" i="1"/>
  <c r="G1560" i="1"/>
  <c r="H1561" i="1"/>
  <c r="G1561" i="1"/>
  <c r="H1562" i="1"/>
  <c r="G1562" i="1"/>
  <c r="H1563" i="1"/>
  <c r="G1563" i="1"/>
  <c r="H1564" i="1"/>
  <c r="G1564" i="1"/>
  <c r="H1565" i="1"/>
  <c r="G1565" i="1"/>
  <c r="H1566" i="1"/>
  <c r="G1566" i="1"/>
  <c r="H1567" i="1"/>
  <c r="G1567" i="1"/>
  <c r="H1568" i="1"/>
  <c r="G1568" i="1"/>
  <c r="H1569" i="1"/>
  <c r="G1569" i="1"/>
  <c r="H1570" i="1"/>
  <c r="G1570" i="1"/>
  <c r="H1571" i="1"/>
  <c r="G1571" i="1"/>
  <c r="H1572" i="1"/>
  <c r="G1572" i="1"/>
  <c r="H1573" i="1"/>
  <c r="G1573" i="1"/>
  <c r="H1574" i="1"/>
  <c r="G1574" i="1"/>
  <c r="H1575" i="1"/>
  <c r="G1575" i="1"/>
  <c r="H1576" i="1"/>
  <c r="G1576" i="1"/>
  <c r="H1577" i="1"/>
  <c r="G1577" i="1"/>
  <c r="H1578" i="1"/>
  <c r="G1578" i="1"/>
  <c r="H1579" i="1"/>
  <c r="G1579" i="1"/>
  <c r="H1580" i="1"/>
  <c r="G1580" i="1"/>
  <c r="G20" i="9"/>
  <c r="D643" i="4"/>
  <c r="F416" i="4"/>
  <c r="D644" i="4"/>
  <c r="F417" i="4"/>
  <c r="E644" i="4"/>
  <c r="D638" i="1" s="1"/>
  <c r="G142" i="9"/>
  <c r="E142" i="9" s="1"/>
  <c r="B142" i="9" s="1"/>
  <c r="F603" i="4"/>
  <c r="G286" i="9"/>
  <c r="F88" i="5"/>
  <c r="G287" i="9"/>
  <c r="E287" i="9" s="1"/>
  <c r="B287" i="9" s="1"/>
  <c r="F149" i="5"/>
  <c r="G289" i="9"/>
  <c r="E289" i="9" s="1"/>
  <c r="B289" i="9" s="1"/>
  <c r="F177" i="5"/>
  <c r="G291" i="9"/>
  <c r="E291" i="9" s="1"/>
  <c r="B291" i="9" s="1"/>
  <c r="F190" i="5"/>
  <c r="G292" i="9"/>
  <c r="E292" i="9" s="1"/>
  <c r="B292" i="9" s="1"/>
  <c r="F206" i="5"/>
  <c r="F5" i="6"/>
  <c r="B297" i="9"/>
  <c r="E296" i="9"/>
  <c r="I10" i="3" s="1"/>
  <c r="G278" i="9"/>
  <c r="E278" i="9" s="1"/>
  <c r="B278" i="9" s="1"/>
  <c r="G277" i="9"/>
  <c r="E277" i="9" s="1"/>
  <c r="B277" i="9" s="1"/>
  <c r="M212" i="9"/>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65" i="9"/>
  <c r="H164" i="9"/>
  <c r="G164" i="9"/>
  <c r="G163" i="9"/>
  <c r="E163" i="9" s="1"/>
  <c r="B163" i="9" s="1"/>
  <c r="G162" i="9"/>
  <c r="E162" i="9" s="1"/>
  <c r="B162" i="9" s="1"/>
  <c r="G161" i="9"/>
  <c r="E161" i="9" s="1"/>
  <c r="B161" i="9" s="1"/>
  <c r="G160" i="9"/>
  <c r="E160" i="9" s="1"/>
  <c r="B160" i="9" s="1"/>
  <c r="I10" i="9"/>
  <c r="D42" i="8" l="1"/>
  <c r="D141" i="6"/>
  <c r="F152" i="4"/>
  <c r="H20" i="9"/>
  <c r="H1481" i="1"/>
  <c r="I1478" i="1"/>
  <c r="I1476" i="1"/>
  <c r="I1473" i="1"/>
  <c r="I1471" i="1"/>
  <c r="I1467" i="1"/>
  <c r="I1465" i="1"/>
  <c r="I1463" i="1"/>
  <c r="I1460" i="1"/>
  <c r="I1458" i="1"/>
  <c r="I1456" i="1"/>
  <c r="I1452" i="1"/>
  <c r="I1450" i="1"/>
  <c r="I1448" i="1"/>
  <c r="I1446" i="1"/>
  <c r="I1444" i="1"/>
  <c r="I1442" i="1"/>
  <c r="I1440" i="1"/>
  <c r="G1184" i="1"/>
  <c r="H392" i="1"/>
  <c r="H159" i="1"/>
  <c r="F106" i="4"/>
  <c r="G102" i="1"/>
  <c r="E237" i="5"/>
  <c r="I24" i="3"/>
  <c r="G1299" i="1"/>
  <c r="E286" i="9"/>
  <c r="B286" i="9" s="1"/>
  <c r="H27" i="3"/>
  <c r="C1408" i="1"/>
  <c r="F89" i="6"/>
  <c r="C1383" i="1"/>
  <c r="D1329" i="1"/>
  <c r="C1329" i="1"/>
  <c r="H25" i="3"/>
  <c r="H1299" i="1"/>
  <c r="I28" i="3"/>
  <c r="D1435" i="1"/>
  <c r="C1222" i="1"/>
  <c r="D237" i="5"/>
  <c r="H22" i="3"/>
  <c r="C1153" i="1"/>
  <c r="F176" i="5"/>
  <c r="E175" i="5"/>
  <c r="I22" i="3"/>
  <c r="D1153" i="1"/>
  <c r="E6" i="5"/>
  <c r="F68" i="5"/>
  <c r="H21" i="3"/>
  <c r="C1046" i="1"/>
  <c r="D984" i="1"/>
  <c r="I20" i="3"/>
  <c r="D985" i="1"/>
  <c r="F12" i="5"/>
  <c r="C990" i="1"/>
  <c r="D6" i="5"/>
  <c r="H20" i="3"/>
  <c r="C985" i="1"/>
  <c r="F7" i="5"/>
  <c r="B191" i="9"/>
  <c r="E165" i="9"/>
  <c r="B165" i="9" s="1"/>
  <c r="F459" i="4"/>
  <c r="C453" i="1"/>
  <c r="D415" i="1"/>
  <c r="D414" i="1"/>
  <c r="E636" i="4"/>
  <c r="D630" i="1" s="1"/>
  <c r="G220" i="1"/>
  <c r="E151" i="4"/>
  <c r="E289" i="4" s="1"/>
  <c r="E291" i="4" s="1"/>
  <c r="D287" i="1" s="1"/>
  <c r="F196" i="4"/>
  <c r="H192" i="1"/>
  <c r="G192" i="1"/>
  <c r="G4" i="1"/>
  <c r="D43" i="8"/>
  <c r="I35" i="3" s="1"/>
  <c r="G1483" i="1"/>
  <c r="F212" i="9"/>
  <c r="B212" i="9" s="1"/>
  <c r="F593" i="4"/>
  <c r="C587" i="1"/>
  <c r="F580" i="4"/>
  <c r="C574" i="1"/>
  <c r="E635" i="4"/>
  <c r="D629" i="1" s="1"/>
  <c r="G523" i="1"/>
  <c r="H523" i="1"/>
  <c r="F529" i="4"/>
  <c r="D528" i="4"/>
  <c r="G532" i="1"/>
  <c r="F484" i="4"/>
  <c r="C478" i="1"/>
  <c r="H415" i="1"/>
  <c r="G415" i="1"/>
  <c r="F421" i="4"/>
  <c r="D420" i="4"/>
  <c r="E408" i="4"/>
  <c r="D403" i="1" s="1"/>
  <c r="F351" i="4"/>
  <c r="D350" i="4"/>
  <c r="C346" i="1"/>
  <c r="F299" i="4"/>
  <c r="C294" i="1"/>
  <c r="D298" i="4"/>
  <c r="D151" i="4"/>
  <c r="F263" i="4"/>
  <c r="F252" i="4"/>
  <c r="C248" i="1"/>
  <c r="E164" i="9"/>
  <c r="B164" i="9" s="1"/>
  <c r="F224" i="4"/>
  <c r="E20" i="9"/>
  <c r="E19" i="9" s="1"/>
  <c r="G78" i="1"/>
  <c r="D6" i="4"/>
  <c r="D3" i="1"/>
  <c r="E412" i="4"/>
  <c r="E639" i="4" s="1"/>
  <c r="C3" i="1"/>
  <c r="F7" i="4"/>
  <c r="I16" i="3"/>
  <c r="D2" i="1"/>
  <c r="I34" i="3"/>
  <c r="C1517" i="1"/>
  <c r="F141" i="6"/>
  <c r="H28" i="3"/>
  <c r="C1435" i="1"/>
  <c r="G299" i="9"/>
  <c r="E299" i="9" s="1"/>
  <c r="F644" i="4"/>
  <c r="C638" i="1"/>
  <c r="F643" i="4"/>
  <c r="C637" i="1"/>
  <c r="I23" i="3" l="1"/>
  <c r="D1214" i="1"/>
  <c r="H1408" i="1"/>
  <c r="G1408" i="1"/>
  <c r="H1383" i="1"/>
  <c r="G1383" i="1"/>
  <c r="G1329" i="1"/>
  <c r="H1329" i="1"/>
  <c r="G1222" i="1"/>
  <c r="H1222" i="1"/>
  <c r="C1214" i="1"/>
  <c r="H23" i="3"/>
  <c r="F237" i="5"/>
  <c r="D175" i="5"/>
  <c r="C1152" i="1" s="1"/>
  <c r="H276" i="9"/>
  <c r="G1153" i="1"/>
  <c r="H1153" i="1"/>
  <c r="D1152" i="1"/>
  <c r="H1046" i="1"/>
  <c r="G1046" i="1"/>
  <c r="G990" i="1"/>
  <c r="H990" i="1"/>
  <c r="G985" i="1"/>
  <c r="H985" i="1"/>
  <c r="C984" i="1"/>
  <c r="G282" i="9"/>
  <c r="E282" i="9" s="1"/>
  <c r="B282" i="9" s="1"/>
  <c r="F6" i="5"/>
  <c r="G294" i="9"/>
  <c r="E294" i="9" s="1"/>
  <c r="B294" i="9" s="1"/>
  <c r="G295" i="9"/>
  <c r="E295" i="9" s="1"/>
  <c r="B295" i="9" s="1"/>
  <c r="K1432" i="9"/>
  <c r="H453" i="1"/>
  <c r="G453" i="1"/>
  <c r="D412" i="4"/>
  <c r="D639" i="4" s="1"/>
  <c r="F639" i="4" s="1"/>
  <c r="D147" i="1"/>
  <c r="I17" i="3"/>
  <c r="F151" i="4"/>
  <c r="E290" i="4"/>
  <c r="D286" i="1" s="1"/>
  <c r="D289" i="4"/>
  <c r="D413" i="4" s="1"/>
  <c r="H17" i="3"/>
  <c r="C147" i="1"/>
  <c r="G147" i="1" s="1"/>
  <c r="C1518" i="1"/>
  <c r="H1518" i="1" s="1"/>
  <c r="B20" i="9"/>
  <c r="H587" i="1"/>
  <c r="G587" i="1"/>
  <c r="G574" i="1"/>
  <c r="H574" i="1"/>
  <c r="C522" i="1"/>
  <c r="F528" i="4"/>
  <c r="G478" i="1"/>
  <c r="H478" i="1"/>
  <c r="C414" i="1"/>
  <c r="D635" i="4"/>
  <c r="D636" i="4"/>
  <c r="F420" i="4"/>
  <c r="C345" i="1"/>
  <c r="F350" i="4"/>
  <c r="H346" i="1"/>
  <c r="G346" i="1"/>
  <c r="G294" i="1"/>
  <c r="H294" i="1"/>
  <c r="C293" i="1"/>
  <c r="D407" i="4"/>
  <c r="D408" i="4"/>
  <c r="F298" i="4"/>
  <c r="G248" i="1"/>
  <c r="H248" i="1"/>
  <c r="D285" i="1"/>
  <c r="E413" i="4"/>
  <c r="E415" i="4" s="1"/>
  <c r="D410" i="1" s="1"/>
  <c r="C407" i="1"/>
  <c r="C2" i="1"/>
  <c r="H2" i="1" s="1"/>
  <c r="H16" i="3"/>
  <c r="F6" i="4"/>
  <c r="F412" i="4"/>
  <c r="D407" i="1"/>
  <c r="G3" i="1"/>
  <c r="H3" i="1"/>
  <c r="D633" i="1"/>
  <c r="H637" i="1"/>
  <c r="G637" i="1"/>
  <c r="H638" i="1"/>
  <c r="G638" i="1"/>
  <c r="B299" i="9"/>
  <c r="E298" i="9"/>
  <c r="H1435" i="1"/>
  <c r="G1435" i="1"/>
  <c r="H9" i="3"/>
  <c r="H1517" i="1"/>
  <c r="G1517" i="1"/>
  <c r="H11" i="3"/>
  <c r="G276" i="9" l="1"/>
  <c r="E276" i="9" s="1"/>
  <c r="B276" i="9" s="1"/>
  <c r="F175" i="5"/>
  <c r="G1214" i="1"/>
  <c r="H1214" i="1"/>
  <c r="G1152" i="1"/>
  <c r="H1152" i="1"/>
  <c r="E275" i="9"/>
  <c r="H8" i="3"/>
  <c r="G984" i="1"/>
  <c r="H984" i="1"/>
  <c r="E293" i="9"/>
  <c r="I11" i="3" s="1"/>
  <c r="D414" i="4"/>
  <c r="C409" i="1" s="1"/>
  <c r="D640" i="4"/>
  <c r="C634" i="1" s="1"/>
  <c r="C408" i="1"/>
  <c r="D291" i="4"/>
  <c r="F291" i="4" s="1"/>
  <c r="D415" i="4"/>
  <c r="C410" i="1" s="1"/>
  <c r="D290" i="4"/>
  <c r="F290" i="4" s="1"/>
  <c r="H147" i="1"/>
  <c r="F289" i="4"/>
  <c r="C285" i="1"/>
  <c r="H285" i="1" s="1"/>
  <c r="H407" i="1"/>
  <c r="G2" i="1"/>
  <c r="G1518" i="1"/>
  <c r="G522" i="1"/>
  <c r="H522" i="1"/>
  <c r="C629" i="1"/>
  <c r="F635" i="4"/>
  <c r="C630" i="1"/>
  <c r="F636" i="4"/>
  <c r="H414" i="1"/>
  <c r="G414" i="1"/>
  <c r="H345" i="1"/>
  <c r="G345" i="1"/>
  <c r="F407" i="4"/>
  <c r="C402" i="1"/>
  <c r="C403" i="1"/>
  <c r="F408" i="4"/>
  <c r="G293" i="1"/>
  <c r="H293" i="1"/>
  <c r="C633" i="1"/>
  <c r="H633" i="1" s="1"/>
  <c r="C287" i="1"/>
  <c r="G287" i="1" s="1"/>
  <c r="E640" i="4"/>
  <c r="D408" i="1"/>
  <c r="F413" i="4"/>
  <c r="E414" i="4"/>
  <c r="D409" i="1" s="1"/>
  <c r="G407" i="1"/>
  <c r="N3" i="9"/>
  <c r="K3" i="9"/>
  <c r="I9" i="3"/>
  <c r="D642" i="4" l="1"/>
  <c r="I8" i="3"/>
  <c r="M3" i="9"/>
  <c r="D641" i="4"/>
  <c r="H409" i="1"/>
  <c r="F640" i="4"/>
  <c r="F415" i="4"/>
  <c r="H287" i="1"/>
  <c r="C286" i="1"/>
  <c r="G286" i="1" s="1"/>
  <c r="G408" i="1"/>
  <c r="G285" i="1"/>
  <c r="G633" i="1"/>
  <c r="H630" i="1"/>
  <c r="G630" i="1"/>
  <c r="H629" i="1"/>
  <c r="G629" i="1"/>
  <c r="G409" i="1"/>
  <c r="G402" i="1"/>
  <c r="H402" i="1"/>
  <c r="G403" i="1"/>
  <c r="H403" i="1"/>
  <c r="H408" i="1"/>
  <c r="F414" i="4"/>
  <c r="E641" i="4"/>
  <c r="F641" i="4" s="1"/>
  <c r="E642" i="4"/>
  <c r="F642" i="4" s="1"/>
  <c r="D634" i="1"/>
  <c r="G634" i="1" s="1"/>
  <c r="C636" i="1"/>
  <c r="H410" i="1"/>
  <c r="G410" i="1"/>
  <c r="D645" i="4" l="1"/>
  <c r="H18" i="3" s="1"/>
  <c r="C635" i="1"/>
  <c r="D646" i="4"/>
  <c r="H19" i="3" s="1"/>
  <c r="H286" i="1"/>
  <c r="H634" i="1"/>
  <c r="E645" i="4"/>
  <c r="D635" i="1"/>
  <c r="D636" i="1"/>
  <c r="G636" i="1" s="1"/>
  <c r="E646" i="4"/>
  <c r="C639" i="1" l="1"/>
  <c r="F645" i="4"/>
  <c r="F646" i="4"/>
  <c r="C640" i="1"/>
  <c r="G635" i="1"/>
  <c r="H636" i="1"/>
  <c r="H635" i="1"/>
  <c r="I19" i="3"/>
  <c r="D640" i="1"/>
  <c r="I18" i="3"/>
  <c r="D639" i="1"/>
  <c r="H639" i="1" s="1"/>
  <c r="H640" i="1" l="1"/>
  <c r="G640" i="1"/>
  <c r="H7" i="3"/>
  <c r="I7" i="3" s="1"/>
  <c r="G639" i="1"/>
  <c r="J3" i="9" l="1"/>
  <c r="M272" i="9" s="1"/>
  <c r="I5" i="9" l="1"/>
  <c r="K5" i="9"/>
  <c r="J5" i="9"/>
  <c r="J6" i="9"/>
  <c r="I6" i="9"/>
  <c r="I7" i="9"/>
  <c r="I8" i="9"/>
  <c r="K6" i="9"/>
  <c r="J7" i="9"/>
  <c r="K8" i="9"/>
  <c r="K7" i="9"/>
  <c r="J8" i="9"/>
  <c r="J9" i="9"/>
  <c r="I9" i="9"/>
  <c r="J10" i="9"/>
  <c r="I11" i="9"/>
  <c r="K9" i="9"/>
  <c r="K10" i="9"/>
  <c r="J11" i="9"/>
  <c r="I12" i="9"/>
  <c r="K11" i="9"/>
  <c r="J12" i="9"/>
  <c r="I13" i="9"/>
  <c r="K12" i="9"/>
  <c r="J13" i="9"/>
  <c r="G15" i="9"/>
  <c r="M15" i="9"/>
  <c r="K13" i="9"/>
  <c r="H15" i="9"/>
  <c r="H16" i="9"/>
  <c r="G17" i="9"/>
  <c r="L15" i="9"/>
  <c r="G16" i="9"/>
  <c r="L16" i="9"/>
  <c r="J17" i="9"/>
  <c r="M16" i="9"/>
  <c r="F16" i="9" s="1"/>
  <c r="H17" i="9"/>
  <c r="H18" i="9"/>
  <c r="I17" i="9"/>
  <c r="G18" i="9"/>
  <c r="L272" i="9"/>
  <c r="F272" i="9" s="1"/>
  <c r="B272" i="9" s="1"/>
  <c r="E18" i="9" l="1"/>
  <c r="B18" i="9" s="1"/>
  <c r="E17" i="9"/>
  <c r="B17" i="9" s="1"/>
  <c r="E15" i="9"/>
  <c r="E9" i="9"/>
  <c r="B9" i="9" s="1"/>
  <c r="E8" i="9"/>
  <c r="B8" i="9" s="1"/>
  <c r="E16" i="9"/>
  <c r="E12" i="9"/>
  <c r="B12" i="9" s="1"/>
  <c r="E11" i="9"/>
  <c r="B11" i="9" s="1"/>
  <c r="F15" i="9"/>
  <c r="B15" i="9" s="1"/>
  <c r="E13" i="9"/>
  <c r="B13" i="9" s="1"/>
  <c r="E10" i="9"/>
  <c r="B10" i="9" s="1"/>
  <c r="E7" i="9"/>
  <c r="B7" i="9" s="1"/>
  <c r="E6" i="9"/>
  <c r="B6" i="9" s="1"/>
  <c r="E5" i="9"/>
  <c r="B5" i="9" s="1"/>
  <c r="F19" i="9"/>
  <c r="F14" i="9" l="1"/>
  <c r="F3" i="9" s="1"/>
  <c r="E14" i="9"/>
  <c r="B16" i="9"/>
  <c r="E4" i="9"/>
  <c r="E3" i="9" l="1"/>
</calcChain>
</file>

<file path=xl/sharedStrings.xml><?xml version="1.0" encoding="utf-8"?>
<sst xmlns="http://schemas.openxmlformats.org/spreadsheetml/2006/main" count="4312" uniqueCount="3393">
  <si>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</si>
  <si>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</si>
  <si>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</si>
  <si>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</si>
  <si>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</si>
  <si>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</si>
  <si>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</si>
  <si>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</si>
  <si>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</si>
  <si>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</si>
  <si>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</si>
  <si>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</si>
  <si>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</si>
  <si>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</si>
  <si>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</si>
  <si>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</si>
  <si>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</si>
  <si>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</si>
  <si>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</si>
  <si>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</si>
  <si>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</si>
  <si>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</si>
  <si>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</si>
  <si>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</si>
  <si>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</si>
  <si>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</si>
  <si>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</si>
  <si>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</si>
  <si>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</si>
  <si>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</si>
  <si>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</si>
  <si>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BILANCA</t>
  </si>
  <si>
    <t>RAS funkcijski</t>
  </si>
  <si>
    <t>Razina:</t>
  </si>
  <si>
    <t>P-VRIO</t>
  </si>
  <si>
    <t>OBVEZE</t>
  </si>
  <si>
    <t>Oznaka razdoblja:</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</si>
  <si>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</si>
  <si>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</si>
  <si>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</si>
  <si>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</si>
  <si>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</si>
  <si>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</si>
  <si>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</si>
  <si>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</si>
  <si>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</si>
  <si>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</si>
  <si>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</si>
  <si>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</si>
  <si>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</si>
  <si>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</si>
  <si>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</si>
  <si>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</si>
  <si>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</si>
  <si>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</si>
  <si>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</si>
  <si>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</si>
  <si>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</si>
  <si>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</si>
  <si>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</si>
  <si>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</si>
  <si>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</si>
  <si>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</si>
  <si>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</si>
  <si>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</si>
  <si>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</si>
  <si>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</si>
  <si>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</si>
  <si>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</si>
  <si>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</si>
  <si>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</si>
  <si>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</si>
  <si>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</si>
  <si>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</si>
  <si>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</si>
  <si>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</si>
  <si>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</si>
  <si>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</si>
  <si>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</si>
  <si>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</si>
  <si>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</si>
  <si>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</si>
  <si>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</si>
  <si>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</si>
  <si>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</si>
  <si>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</si>
  <si>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</si>
  <si>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</si>
  <si>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</si>
  <si>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</si>
  <si>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</si>
  <si>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</si>
  <si>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</si>
  <si>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</si>
  <si>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</si>
  <si>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</si>
  <si>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</si>
  <si>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</si>
  <si>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</si>
  <si>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</si>
  <si>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</si>
  <si>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</si>
  <si>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</si>
  <si>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</si>
  <si>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</si>
  <si>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</si>
  <si>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</si>
  <si>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</si>
  <si>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</si>
  <si>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</si>
  <si>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</si>
  <si>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</si>
  <si>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</si>
  <si>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</si>
  <si>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</si>
  <si>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</si>
  <si>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</si>
  <si>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</si>
  <si>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</si>
  <si>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</si>
  <si>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</si>
  <si>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</si>
  <si>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</si>
  <si>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</si>
  <si>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</si>
  <si>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</si>
  <si>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</si>
  <si>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</si>
  <si>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</si>
  <si>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</si>
  <si>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</si>
  <si>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</si>
  <si>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</si>
  <si>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</si>
  <si>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</si>
  <si>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</si>
  <si>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</si>
  <si>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</si>
  <si>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</si>
  <si>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</si>
  <si>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</si>
  <si>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</si>
  <si>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</si>
  <si>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</si>
  <si>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</si>
  <si>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</si>
  <si>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</si>
  <si>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</si>
  <si>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</si>
  <si>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</si>
  <si>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</si>
  <si>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</si>
  <si>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</si>
  <si>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</si>
  <si>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</si>
  <si>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</si>
  <si>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</si>
  <si>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</si>
  <si>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</si>
  <si>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</si>
  <si>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</si>
  <si>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</si>
  <si>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</si>
  <si>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</si>
  <si>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</si>
  <si>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</si>
  <si>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</si>
  <si>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</si>
  <si>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</si>
  <si>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</si>
  <si>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</si>
  <si>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</si>
  <si>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</si>
  <si>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</si>
  <si>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</si>
  <si>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</si>
  <si>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</si>
  <si>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</si>
  <si>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</si>
  <si>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</si>
  <si>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</si>
  <si>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</si>
  <si>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</si>
  <si>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</si>
  <si>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</si>
  <si>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</si>
  <si>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</si>
  <si>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</si>
  <si>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</si>
  <si>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</si>
  <si>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</si>
  <si>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</si>
  <si>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</si>
  <si>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</si>
  <si>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</si>
  <si>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</si>
  <si>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</si>
  <si>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</si>
  <si>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</si>
  <si>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</si>
  <si>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</si>
  <si>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</si>
  <si>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</si>
  <si>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</si>
  <si>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</si>
  <si>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</si>
  <si>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</si>
  <si>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</si>
  <si>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</si>
  <si>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</si>
  <si>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</si>
  <si>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</si>
  <si>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</si>
  <si>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</si>
  <si>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</si>
  <si>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</si>
  <si>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</si>
  <si>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</si>
  <si>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</si>
  <si>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</si>
  <si>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</si>
  <si>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</si>
  <si>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</si>
  <si>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</si>
  <si>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</si>
  <si>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</si>
  <si>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</si>
  <si>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</si>
  <si>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</si>
  <si>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</si>
  <si>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</si>
  <si>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</si>
  <si>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</si>
  <si>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</si>
  <si>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</si>
  <si>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</si>
  <si>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</si>
  <si>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</si>
  <si>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</si>
  <si>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</si>
  <si>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</si>
  <si>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</si>
  <si>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</si>
  <si>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</si>
  <si>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</si>
  <si>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</si>
  <si>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</si>
  <si>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</si>
  <si>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</si>
  <si>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</si>
  <si>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</si>
  <si>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</si>
  <si>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</si>
  <si>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</si>
  <si>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</si>
  <si>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</si>
  <si>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</si>
  <si>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</si>
  <si>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</si>
  <si>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</si>
  <si>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</si>
  <si>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</si>
  <si>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</si>
  <si>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</si>
  <si>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</si>
  <si>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</si>
  <si>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</si>
  <si>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</si>
  <si>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</si>
  <si>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</si>
  <si>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</si>
  <si>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</si>
  <si>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</si>
  <si>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</si>
  <si>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</si>
  <si>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</si>
  <si>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</si>
  <si>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</si>
  <si>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</si>
  <si>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</si>
  <si>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</si>
  <si>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</si>
  <si>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</si>
  <si>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</si>
  <si>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</si>
  <si>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</si>
  <si>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</si>
  <si>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</si>
  <si>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</si>
  <si>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</si>
  <si>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</si>
  <si>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</si>
  <si>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</si>
  <si>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</si>
  <si>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</si>
  <si>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</si>
  <si>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</si>
  <si>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</si>
  <si>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</si>
  <si>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</si>
  <si>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</si>
  <si>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</si>
  <si>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</si>
  <si>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</si>
  <si>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</si>
  <si>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</si>
  <si>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</si>
  <si>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</si>
  <si>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</si>
  <si>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</si>
  <si>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</si>
  <si>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</si>
  <si>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</si>
  <si>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</si>
  <si>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</si>
  <si>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</si>
  <si>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</si>
  <si>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</si>
  <si>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</si>
  <si>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</si>
  <si>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</si>
  <si>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</si>
  <si>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</si>
  <si>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</si>
  <si>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</si>
  <si>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</si>
  <si>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</si>
  <si>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</si>
  <si>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</si>
  <si>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</si>
  <si>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</si>
  <si>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</si>
  <si>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</si>
  <si>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</si>
  <si>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</si>
  <si>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</si>
  <si>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</si>
  <si>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</si>
  <si>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</si>
  <si>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</si>
  <si>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</si>
  <si>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</si>
  <si>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</si>
  <si>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</si>
  <si>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</si>
  <si>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</si>
  <si>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</si>
  <si>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</si>
  <si>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</si>
  <si>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</si>
  <si>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</si>
  <si>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</si>
  <si>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</si>
  <si>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</si>
  <si>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</si>
  <si>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</si>
  <si>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</si>
  <si>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</si>
  <si>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</si>
  <si>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</si>
  <si>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</si>
  <si>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</si>
  <si>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</si>
  <si>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</si>
  <si>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</si>
  <si>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</si>
  <si>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</si>
  <si>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</si>
  <si>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</si>
  <si>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</si>
  <si>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</si>
  <si>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</si>
  <si>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</si>
  <si>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</si>
  <si>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</si>
  <si>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</si>
  <si>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</si>
  <si>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</si>
  <si>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</si>
  <si>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</si>
  <si>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</si>
  <si>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</si>
  <si>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</si>
  <si>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</si>
  <si>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</si>
  <si>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</si>
  <si>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</si>
  <si>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</si>
  <si>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</si>
  <si>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</si>
  <si>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</si>
  <si>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</si>
  <si>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</si>
  <si>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</si>
  <si>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</si>
  <si>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</si>
  <si>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</si>
  <si>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</si>
  <si>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</si>
  <si>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</si>
  <si>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</si>
  <si>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</si>
  <si>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</si>
  <si>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</si>
  <si>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</si>
  <si>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</si>
  <si>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</si>
  <si>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</si>
  <si>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</si>
  <si>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</si>
  <si>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</si>
  <si>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</si>
  <si>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</si>
  <si>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</si>
  <si>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</si>
  <si>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</si>
  <si>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</si>
  <si>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</si>
  <si>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</si>
  <si>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</si>
  <si>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</si>
  <si>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</si>
  <si>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</si>
  <si>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</si>
  <si>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</si>
  <si>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</si>
  <si>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</si>
  <si>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</si>
  <si>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</si>
  <si>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</si>
  <si>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</si>
  <si>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</si>
  <si>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</si>
  <si>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</si>
  <si>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</si>
  <si>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</si>
  <si>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</si>
  <si>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</si>
  <si>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</si>
  <si>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</si>
  <si>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</si>
  <si>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</si>
  <si>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</si>
  <si>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</si>
  <si>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</si>
  <si>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</si>
  <si>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</si>
  <si>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</si>
  <si>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</si>
  <si>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</si>
  <si>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</si>
  <si>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</si>
  <si>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</si>
  <si>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</si>
  <si>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</si>
  <si>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</si>
  <si>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</si>
  <si>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</si>
  <si>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</si>
  <si>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</si>
  <si>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</si>
  <si>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</si>
  <si>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</si>
  <si>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</si>
  <si>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</si>
  <si>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</si>
  <si>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</si>
  <si>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</si>
  <si>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</si>
  <si>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</si>
  <si>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</si>
  <si>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</si>
  <si>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</si>
  <si>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</si>
  <si>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</si>
  <si>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</si>
  <si>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</si>
  <si>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</si>
  <si>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</si>
  <si>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</si>
  <si>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</si>
  <si>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</si>
  <si>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</si>
  <si>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</si>
  <si>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</si>
  <si>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</si>
  <si>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</si>
  <si>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</si>
  <si>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</si>
  <si>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</si>
  <si>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</si>
  <si>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</si>
  <si>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</si>
  <si>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</si>
  <si>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</si>
  <si>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</si>
  <si>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</si>
  <si>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</si>
  <si>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</si>
  <si>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</si>
  <si>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</si>
  <si>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</si>
  <si>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</si>
  <si>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</si>
  <si>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</si>
  <si>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</si>
  <si>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</si>
  <si>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</si>
  <si>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</si>
  <si>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</si>
  <si>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</si>
  <si>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</si>
  <si>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</si>
  <si>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</si>
  <si>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</si>
  <si>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</si>
  <si>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</si>
  <si>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</si>
  <si>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</si>
  <si>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</si>
  <si>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</si>
  <si>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</si>
  <si>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</si>
  <si>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</si>
  <si>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</si>
  <si>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</si>
  <si>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</si>
  <si>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</si>
  <si>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</si>
  <si>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</si>
  <si>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</si>
  <si>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</si>
  <si>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</si>
  <si>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</si>
  <si>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</si>
  <si>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</si>
  <si>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</si>
  <si>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</si>
  <si>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</si>
  <si>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</si>
  <si>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</si>
  <si>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</si>
  <si>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</si>
  <si>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</si>
  <si>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</si>
  <si>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</si>
  <si>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</si>
  <si>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</si>
  <si>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</si>
  <si>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</si>
  <si>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</si>
  <si>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</si>
  <si>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</si>
  <si>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</si>
  <si>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</si>
  <si>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</si>
  <si>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</si>
  <si>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</si>
  <si>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</si>
  <si>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</si>
  <si>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</si>
  <si>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</si>
  <si>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</si>
  <si>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</si>
  <si>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</si>
  <si>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</si>
  <si>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</si>
  <si>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</si>
  <si>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</si>
  <si>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</si>
  <si>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</si>
  <si>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</si>
  <si>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</si>
  <si>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</si>
  <si>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</si>
  <si>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</si>
  <si>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</si>
  <si>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</si>
  <si>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</si>
  <si>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</si>
  <si>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</si>
  <si>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</si>
  <si>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</si>
  <si>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</si>
  <si>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</si>
  <si>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</si>
  <si>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</si>
  <si>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</si>
  <si>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</si>
  <si>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</si>
  <si>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</si>
  <si>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</si>
  <si>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</si>
  <si>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</si>
  <si>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</si>
  <si>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</si>
  <si>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</si>
  <si>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</si>
  <si>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</si>
  <si>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</si>
  <si>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</si>
  <si>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</si>
  <si>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</si>
  <si>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</si>
  <si>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</si>
  <si>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</si>
  <si>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</si>
  <si>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</si>
  <si>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</si>
  <si>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</si>
  <si>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</si>
  <si>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</si>
  <si>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</si>
  <si>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</si>
  <si>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</si>
  <si>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</si>
  <si>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</si>
  <si>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</si>
  <si>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</si>
  <si>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</si>
  <si>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</si>
  <si>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</si>
  <si>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</si>
  <si>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</si>
  <si>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</si>
  <si>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</si>
  <si>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</si>
  <si>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</si>
  <si>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</si>
  <si>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</si>
  <si>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</si>
  <si>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</si>
  <si>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</si>
  <si>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</si>
  <si>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</si>
  <si>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</si>
  <si>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</si>
  <si>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</si>
  <si>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</si>
  <si>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</si>
  <si>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</si>
  <si>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</si>
  <si>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</si>
  <si>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</si>
  <si>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</si>
  <si>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</si>
  <si>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</si>
  <si>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</si>
  <si>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</si>
  <si>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</si>
  <si>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</si>
  <si>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</si>
  <si>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</si>
  <si>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</si>
  <si>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</si>
  <si>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</si>
  <si>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</si>
  <si>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</si>
  <si>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</si>
  <si>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</si>
  <si>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</si>
  <si>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</si>
  <si>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</si>
  <si>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</si>
  <si>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</si>
  <si>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</si>
  <si>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</si>
  <si>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</si>
  <si>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</si>
  <si>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</si>
  <si>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</si>
  <si>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</si>
  <si>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</si>
  <si>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</si>
  <si>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</si>
  <si>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</si>
  <si>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</si>
  <si>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</si>
  <si>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</si>
  <si>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</si>
  <si>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</si>
  <si>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</si>
  <si>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</si>
  <si>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</si>
  <si>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</si>
  <si>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</si>
  <si>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</si>
  <si>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</si>
  <si>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</si>
  <si>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</si>
  <si>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</si>
  <si>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</si>
  <si>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</si>
  <si>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</si>
  <si>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</si>
  <si>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</si>
  <si>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</si>
  <si>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</si>
  <si>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</si>
  <si>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</si>
  <si>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</si>
  <si>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</si>
  <si>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</si>
  <si>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</si>
  <si>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</si>
  <si>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</si>
  <si>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</si>
  <si>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</si>
  <si>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</si>
  <si>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</si>
  <si>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</si>
  <si>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</si>
  <si>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</si>
  <si>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</si>
  <si>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</si>
  <si>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</si>
  <si>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</si>
  <si>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</si>
  <si>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</si>
  <si>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</si>
  <si>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</si>
  <si>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</si>
  <si>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</si>
  <si>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</si>
  <si>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</si>
  <si>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</si>
  <si>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</si>
  <si>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</si>
  <si>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</si>
  <si>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</si>
  <si>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</si>
  <si>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</si>
  <si>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</si>
  <si>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</si>
  <si>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</si>
  <si>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</si>
  <si>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</si>
  <si>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</si>
  <si>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</si>
  <si>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</si>
  <si>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</si>
  <si>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</si>
  <si>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</si>
  <si>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</si>
  <si>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</si>
  <si>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</si>
  <si>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</si>
  <si>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</si>
  <si>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</si>
  <si>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</si>
  <si>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</si>
  <si>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</si>
  <si>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</si>
  <si>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</si>
  <si>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</si>
  <si>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</si>
  <si>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</si>
  <si>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</si>
  <si>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</si>
  <si>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</si>
  <si>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</si>
  <si>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</si>
  <si>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</si>
  <si>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</si>
  <si>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</si>
  <si>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</si>
  <si>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</si>
  <si>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</si>
  <si>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</si>
  <si>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</si>
  <si>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</si>
  <si>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</si>
  <si>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</si>
  <si>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</si>
  <si>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</si>
  <si>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</si>
  <si>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</si>
  <si>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</si>
  <si>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</si>
  <si>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</si>
  <si>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</si>
  <si>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</si>
  <si>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</si>
  <si>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</si>
  <si>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</si>
  <si>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</si>
  <si>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</si>
  <si>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</si>
  <si>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</si>
  <si>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</si>
  <si>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</si>
  <si>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</si>
  <si>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</si>
  <si>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</si>
  <si>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</si>
  <si>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</si>
  <si>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</si>
  <si>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</si>
  <si>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</si>
  <si>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</si>
  <si>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</si>
  <si>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</si>
  <si>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</si>
  <si>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</si>
  <si>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</si>
  <si>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</si>
  <si>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</si>
  <si>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</si>
  <si>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</si>
  <si>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</si>
  <si>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</si>
  <si>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</si>
  <si>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</si>
  <si>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</si>
  <si>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</si>
  <si>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</si>
  <si>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</si>
  <si>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</si>
  <si>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</si>
  <si>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</si>
  <si>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</si>
  <si>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</si>
  <si>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</si>
  <si>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</si>
  <si>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</si>
  <si>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</si>
  <si>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</si>
  <si>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</si>
  <si>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</si>
  <si>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</si>
  <si>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</si>
  <si>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</si>
  <si>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</si>
  <si>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</si>
  <si>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</si>
  <si>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</si>
  <si>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</si>
  <si>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</si>
  <si>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</si>
  <si>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</si>
  <si>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</si>
  <si>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</si>
  <si>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</si>
  <si>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</si>
  <si>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</si>
  <si>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</si>
  <si>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</si>
  <si>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</si>
  <si>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</si>
  <si>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</si>
  <si>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</si>
  <si>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</si>
  <si>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</si>
  <si>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</si>
  <si>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</si>
  <si>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</si>
  <si>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</si>
  <si>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</si>
  <si>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</si>
  <si>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</si>
  <si>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</si>
  <si>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</si>
  <si>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</si>
  <si>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</si>
  <si>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</si>
  <si>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</si>
  <si>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</si>
  <si>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</si>
  <si>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</si>
  <si>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</si>
  <si>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</si>
  <si>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</si>
  <si>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</si>
  <si>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</si>
  <si>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</si>
  <si>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</si>
  <si>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</si>
  <si>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</si>
  <si>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</si>
  <si>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</si>
  <si>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</si>
  <si>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</si>
  <si>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</si>
  <si>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</si>
  <si>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</si>
  <si>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</si>
  <si>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</si>
  <si>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</si>
  <si>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</si>
  <si>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</si>
  <si>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</si>
  <si>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</si>
  <si>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</si>
  <si>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</si>
  <si>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</si>
  <si>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</si>
  <si>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</si>
  <si>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</si>
  <si>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</si>
  <si>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</si>
  <si>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</si>
  <si>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</si>
  <si>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</si>
  <si>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</si>
  <si>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</si>
  <si>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</si>
  <si>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</si>
  <si>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</si>
  <si>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</si>
  <si>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</si>
  <si>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</si>
  <si>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</si>
  <si>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</si>
  <si>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</si>
  <si>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</si>
  <si>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</si>
  <si>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</si>
  <si>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</si>
  <si>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</si>
  <si>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</si>
  <si>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</si>
  <si>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</si>
  <si>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</si>
  <si>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</si>
  <si>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</si>
  <si>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</si>
  <si>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</si>
  <si>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</si>
  <si>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</si>
  <si>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</si>
  <si>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</si>
  <si>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</si>
  <si>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</si>
  <si>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</si>
  <si>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</si>
  <si>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</si>
  <si>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</si>
  <si>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</si>
  <si>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</si>
  <si>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</si>
  <si>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</si>
  <si>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</si>
  <si>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</si>
  <si>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</si>
  <si>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</si>
  <si>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</si>
  <si>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</si>
  <si>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</si>
  <si>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</si>
  <si>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</si>
  <si>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</si>
  <si>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</si>
  <si>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</si>
  <si>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</si>
  <si>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</si>
  <si>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</si>
  <si>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</si>
  <si>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</si>
  <si>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</si>
  <si>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</si>
  <si>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</si>
  <si>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</si>
  <si>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</si>
  <si>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</si>
  <si>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</si>
  <si>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</si>
  <si>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</si>
  <si>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</si>
  <si>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</si>
  <si>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</si>
  <si>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</si>
  <si>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</si>
  <si>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</si>
  <si>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</si>
  <si>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</si>
  <si>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</si>
  <si>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</si>
  <si>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</si>
  <si>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</si>
  <si>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</si>
  <si>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</si>
  <si>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</si>
  <si>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</si>
  <si>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</si>
  <si>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</si>
  <si>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</si>
  <si>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</si>
  <si>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</si>
  <si>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</si>
  <si>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</si>
  <si>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</si>
  <si>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</si>
  <si>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</si>
  <si>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</si>
  <si>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</si>
  <si>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</si>
  <si>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</si>
  <si>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</si>
  <si>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</si>
  <si>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</si>
  <si>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</si>
  <si>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</si>
  <si>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</si>
  <si>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</si>
  <si>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</si>
  <si>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</si>
  <si>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</si>
  <si>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</si>
  <si>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</si>
  <si>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</si>
  <si>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</si>
  <si>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</si>
  <si>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</si>
  <si>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</si>
  <si>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</si>
  <si>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</si>
  <si>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</si>
  <si>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</si>
  <si>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</si>
  <si>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</si>
  <si>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</si>
  <si>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</si>
  <si>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</si>
  <si>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</si>
  <si>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</si>
  <si>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</si>
  <si>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</si>
  <si>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</si>
  <si>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</si>
  <si>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</si>
  <si>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</si>
  <si>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</si>
  <si>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</si>
  <si>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</si>
  <si>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</si>
  <si>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</si>
  <si>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</si>
  <si>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</si>
  <si>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</si>
  <si>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</si>
  <si>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</si>
  <si>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</si>
  <si>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</si>
  <si>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</si>
  <si>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</si>
  <si>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</si>
  <si>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</si>
  <si>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</si>
  <si>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</si>
  <si>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</si>
  <si>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</si>
  <si>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</si>
  <si>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</si>
  <si>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</si>
  <si>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</si>
  <si>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</si>
  <si>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</si>
  <si>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</si>
  <si>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</si>
  <si>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</si>
  <si>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</si>
  <si>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</si>
  <si>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</si>
  <si>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</si>
  <si>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</si>
  <si>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</si>
  <si>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</si>
  <si>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</si>
  <si>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</si>
  <si>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</si>
  <si>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</si>
  <si>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</si>
  <si>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</si>
  <si>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</si>
  <si>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</si>
  <si>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</si>
  <si>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</si>
  <si>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</si>
  <si>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</si>
  <si>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</si>
  <si>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</si>
  <si>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</si>
  <si>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</si>
  <si>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</si>
  <si>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</si>
  <si>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</si>
  <si>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</si>
  <si>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</si>
  <si>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</si>
  <si>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</si>
  <si>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</si>
  <si>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</si>
  <si>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</si>
  <si>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</si>
  <si>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</si>
  <si>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</si>
  <si>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</si>
  <si>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</si>
  <si>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</si>
  <si>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</si>
  <si>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</si>
  <si>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</si>
  <si>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</si>
  <si>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</si>
  <si>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</si>
  <si>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</si>
  <si>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</si>
  <si>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</si>
  <si>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</si>
  <si>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</si>
  <si>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</si>
  <si>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</si>
  <si>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</si>
  <si>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</si>
  <si>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</si>
  <si>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</si>
  <si>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</si>
  <si>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</si>
  <si>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</si>
  <si>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</si>
  <si>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</si>
  <si>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</si>
  <si>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</si>
  <si>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</si>
  <si>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</si>
  <si>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</si>
  <si>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</si>
  <si>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</si>
  <si>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</si>
  <si>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</si>
  <si>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</si>
  <si>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</si>
  <si>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</si>
  <si>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</si>
  <si>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</si>
  <si>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</si>
  <si>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</si>
  <si>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</si>
  <si>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</si>
  <si>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</si>
  <si>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</si>
  <si>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</si>
  <si>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</si>
  <si>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</si>
  <si>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</si>
  <si>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</si>
  <si>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</si>
  <si>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</si>
  <si>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</si>
  <si>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</si>
  <si>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</si>
  <si>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</si>
  <si>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</si>
  <si>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</si>
  <si>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</si>
  <si>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</si>
  <si>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</si>
  <si>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</si>
  <si>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</si>
  <si>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</si>
  <si>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</si>
  <si>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</si>
  <si>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</si>
  <si>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</si>
  <si>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</si>
  <si>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</si>
  <si>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</si>
  <si>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</si>
  <si>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</si>
  <si>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</si>
  <si>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</si>
  <si>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</si>
  <si>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</si>
  <si>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</si>
  <si>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</si>
  <si>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</si>
  <si>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</si>
  <si>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</si>
  <si>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</si>
  <si>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</si>
  <si>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</si>
  <si>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</si>
  <si>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</si>
  <si>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</si>
  <si>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</si>
  <si>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</si>
  <si>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</si>
  <si>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</si>
  <si>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</si>
  <si>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</si>
  <si>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</si>
  <si>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</si>
  <si>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</si>
  <si>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</si>
  <si>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</si>
  <si>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</si>
  <si>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</si>
  <si>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</si>
  <si>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</si>
  <si>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</si>
  <si>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</si>
  <si>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</si>
  <si>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</si>
  <si>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</si>
  <si>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</si>
  <si>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</si>
  <si>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</si>
  <si>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</si>
  <si>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</si>
  <si>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</si>
  <si>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</si>
  <si>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</si>
  <si>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</si>
  <si>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</si>
  <si>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</si>
  <si>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</si>
  <si>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</si>
  <si>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</si>
  <si>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</si>
  <si>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</si>
  <si>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</si>
  <si>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</si>
  <si>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</si>
  <si>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</si>
  <si>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</si>
  <si>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</si>
  <si>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</si>
  <si>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</si>
  <si>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</si>
  <si>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</si>
  <si>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</si>
  <si>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</si>
  <si>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</si>
  <si>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</si>
  <si>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</si>
  <si>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</si>
  <si>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</si>
  <si>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</si>
  <si>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</si>
  <si>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</si>
  <si>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</si>
  <si>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</si>
  <si>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</si>
  <si>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</si>
  <si>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</si>
  <si>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</si>
  <si>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</si>
  <si>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</si>
  <si>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</si>
  <si>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</si>
  <si>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</si>
  <si>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</si>
  <si>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</si>
  <si>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</si>
  <si>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</si>
  <si>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</si>
  <si>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</si>
  <si>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</si>
  <si>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</si>
  <si>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</si>
  <si>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</si>
  <si>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</si>
  <si>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</si>
  <si>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</si>
  <si>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</si>
  <si>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</si>
  <si>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</si>
  <si>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</si>
  <si>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</si>
  <si>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</si>
  <si>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</si>
  <si>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</si>
  <si>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</si>
  <si>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</si>
  <si>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</si>
  <si>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</si>
  <si>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</si>
  <si>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</si>
  <si>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</si>
  <si>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</si>
  <si>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</si>
  <si>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</si>
  <si>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</si>
  <si>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</si>
  <si>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</si>
  <si>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</si>
  <si>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</si>
  <si>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</si>
  <si>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</si>
  <si>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</si>
  <si>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</si>
  <si>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</si>
  <si>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</si>
  <si>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</si>
  <si>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</si>
  <si>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</si>
  <si>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</si>
  <si>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</si>
  <si>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</si>
  <si>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</si>
  <si>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</si>
  <si>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</si>
  <si>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</si>
  <si>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</si>
  <si>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</si>
  <si>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</si>
  <si>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</si>
  <si>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</si>
  <si>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</si>
  <si>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</si>
  <si>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</si>
  <si>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</si>
  <si>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</si>
  <si>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</si>
  <si>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</si>
  <si>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</si>
  <si>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</si>
  <si>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</si>
  <si>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</si>
  <si>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</si>
  <si>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</si>
  <si>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</si>
  <si>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</si>
  <si>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</si>
  <si>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</si>
  <si>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</si>
  <si>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</si>
  <si>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</si>
  <si>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</si>
  <si>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</si>
  <si>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</si>
  <si>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</si>
  <si>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</si>
  <si>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</si>
  <si>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</si>
  <si>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</si>
  <si>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</si>
  <si>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</si>
  <si>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</si>
  <si>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</si>
  <si>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</si>
  <si>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</si>
  <si>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</si>
  <si>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</si>
  <si>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</si>
  <si>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</si>
  <si>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</si>
  <si>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</si>
  <si>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</si>
  <si>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</si>
  <si>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</si>
  <si>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</si>
  <si>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</si>
  <si>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</si>
  <si>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</si>
  <si>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</si>
  <si>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</si>
  <si>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</si>
  <si>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</si>
  <si>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</si>
  <si>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</si>
  <si>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</si>
  <si>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</si>
  <si>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</si>
  <si>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</si>
  <si>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</si>
  <si>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</si>
  <si>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</si>
  <si>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</si>
  <si>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</si>
  <si>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</si>
  <si>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</si>
  <si>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</si>
  <si>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</si>
  <si>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</si>
  <si>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</si>
  <si>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</si>
  <si>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</si>
  <si>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</si>
  <si>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</si>
  <si>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</si>
  <si>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</si>
  <si>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</si>
  <si>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</si>
  <si>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</si>
  <si>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</si>
  <si>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</si>
  <si>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</si>
  <si>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</si>
  <si>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</si>
  <si>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</si>
  <si>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</si>
  <si>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</si>
  <si>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</si>
  <si>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</si>
  <si>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</si>
  <si>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</si>
  <si>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</si>
  <si>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</si>
  <si>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</si>
  <si>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</si>
  <si>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</si>
  <si>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</si>
  <si>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</si>
  <si>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</si>
  <si>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</si>
  <si>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</si>
  <si>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</si>
  <si>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</si>
  <si>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</si>
  <si>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</si>
  <si>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</si>
  <si>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</si>
  <si>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</si>
  <si>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</si>
  <si>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</si>
  <si>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</si>
  <si>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</si>
  <si>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</si>
  <si>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</si>
  <si>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</si>
  <si>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</si>
  <si>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</si>
  <si>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</si>
  <si>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</si>
  <si>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</si>
  <si>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</si>
  <si>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</si>
  <si>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</si>
  <si>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</si>
  <si>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</si>
  <si>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</si>
  <si>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</si>
  <si>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</si>
  <si>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</si>
  <si>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</si>
  <si>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</si>
  <si>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</si>
  <si>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</si>
  <si>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</si>
  <si>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</si>
  <si>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</si>
  <si>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</si>
  <si>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</si>
  <si>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</si>
  <si>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</si>
  <si>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</si>
  <si>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</si>
  <si>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</si>
  <si>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</si>
  <si>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</si>
  <si>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</si>
  <si>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</si>
  <si>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</si>
  <si>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</si>
  <si>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</si>
  <si>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</si>
  <si>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</si>
  <si>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</si>
  <si>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</si>
  <si>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</si>
  <si>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</si>
  <si>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</si>
  <si>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</si>
  <si>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</si>
  <si>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</si>
  <si>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</si>
  <si>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</si>
  <si>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</si>
  <si>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</si>
  <si>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</si>
  <si>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</si>
  <si>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</si>
  <si>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</si>
  <si>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</si>
  <si>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</si>
  <si>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</si>
  <si>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</si>
  <si>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</si>
  <si>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</si>
  <si>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</si>
  <si>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</si>
  <si>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</si>
  <si>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</si>
  <si>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</si>
  <si>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</si>
  <si>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</si>
  <si>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</si>
  <si>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</si>
  <si>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</si>
  <si>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</si>
  <si>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</si>
  <si>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</si>
  <si>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</si>
  <si>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</si>
  <si>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</si>
  <si>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</si>
  <si>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</si>
  <si>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</si>
  <si>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</si>
  <si>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</si>
  <si>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</si>
  <si>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</si>
  <si>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</si>
  <si>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</si>
  <si>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</si>
  <si>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</si>
  <si>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</si>
  <si>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</si>
  <si>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</si>
  <si>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</si>
  <si>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</si>
  <si>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</si>
  <si>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</si>
  <si>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</si>
  <si>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</si>
  <si>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</si>
  <si>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</si>
  <si>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</si>
  <si>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</si>
  <si>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</si>
  <si>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</si>
  <si>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</si>
  <si>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</si>
  <si>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</si>
  <si>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</si>
  <si>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</si>
  <si>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</si>
  <si>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</si>
  <si>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</si>
  <si>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</si>
  <si>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</si>
  <si>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</si>
  <si>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</si>
  <si>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</si>
  <si>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</si>
  <si>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</si>
  <si>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</si>
  <si>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</si>
  <si>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</si>
  <si>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</si>
  <si>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</si>
  <si>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</si>
  <si>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</si>
  <si>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</si>
  <si>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</si>
  <si>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</si>
  <si>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</si>
  <si>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</si>
  <si>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</si>
  <si>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</si>
  <si>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</si>
  <si>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</si>
  <si>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</si>
  <si>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</si>
  <si>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</si>
  <si>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</si>
  <si>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</si>
  <si>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</si>
  <si>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</si>
  <si>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</si>
  <si>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</si>
  <si>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</si>
  <si>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</si>
  <si>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</si>
  <si>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</si>
  <si>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</si>
  <si>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</si>
  <si>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</si>
  <si>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</si>
  <si>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</si>
  <si>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</si>
  <si>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</si>
  <si>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</si>
  <si>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</si>
  <si>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</si>
  <si>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</si>
  <si>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</si>
  <si>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</si>
  <si>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</si>
  <si>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</si>
  <si>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</si>
  <si>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</si>
  <si>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</si>
  <si>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</si>
  <si>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</si>
  <si>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</si>
  <si>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</si>
  <si>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</si>
  <si>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</si>
  <si>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</si>
  <si>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</si>
  <si>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</si>
  <si>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</si>
  <si>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</si>
  <si>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</si>
  <si>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</si>
  <si>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</si>
  <si>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</si>
  <si>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</si>
  <si>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</si>
  <si>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</si>
  <si>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</si>
  <si>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</si>
  <si>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</si>
  <si>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</si>
  <si>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</si>
  <si>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</si>
  <si>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</si>
  <si>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</si>
  <si>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</si>
  <si>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</si>
  <si>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</si>
  <si>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</si>
  <si>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</si>
  <si>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</si>
  <si>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</si>
  <si>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</si>
  <si>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</si>
  <si>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</si>
  <si>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</si>
  <si>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</si>
  <si>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</si>
  <si>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</si>
  <si>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</si>
  <si>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</si>
  <si>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</si>
  <si>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</si>
  <si>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</si>
  <si>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</si>
  <si>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</si>
  <si>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</si>
  <si>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</si>
  <si>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</si>
  <si>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</si>
  <si>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</si>
  <si>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</si>
  <si>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</si>
  <si>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</si>
  <si>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</si>
  <si>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</si>
  <si>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</si>
  <si>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</si>
  <si>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</si>
  <si>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</si>
  <si>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</si>
  <si>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</si>
  <si>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</si>
  <si>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</si>
  <si>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</si>
  <si>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</si>
  <si>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</si>
  <si>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</si>
  <si>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</si>
  <si>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</si>
  <si>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</si>
  <si>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</si>
  <si>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</si>
  <si>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</si>
  <si>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</si>
  <si>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</si>
  <si>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</si>
  <si>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</si>
  <si>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</si>
  <si>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</si>
  <si>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</si>
  <si>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</si>
  <si>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</si>
  <si>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</si>
  <si>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</si>
  <si>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</si>
  <si>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</si>
  <si>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</si>
  <si>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</si>
  <si>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</si>
  <si>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</si>
  <si>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</si>
  <si>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</si>
  <si>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</si>
  <si>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</si>
  <si>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</si>
  <si>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</si>
  <si>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</si>
  <si>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</si>
  <si>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</si>
  <si>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</si>
  <si>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</si>
  <si>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</si>
  <si>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</si>
  <si>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</si>
  <si>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</si>
  <si>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</si>
  <si>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</si>
  <si>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</si>
  <si>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</si>
  <si>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</si>
  <si>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</si>
  <si>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</si>
  <si>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</si>
  <si>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</si>
  <si>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</si>
  <si>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</si>
  <si>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</si>
  <si>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</si>
  <si>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</si>
  <si>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</si>
  <si>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</si>
  <si>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</si>
  <si>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</si>
  <si>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</si>
  <si>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</si>
  <si>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</si>
  <si>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</si>
  <si>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</si>
  <si>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</si>
  <si>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</si>
  <si>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</si>
  <si>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</si>
  <si>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</si>
  <si>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</si>
  <si>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</si>
  <si>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</si>
  <si>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</si>
  <si>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</si>
  <si>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</si>
  <si>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</si>
  <si>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</si>
  <si>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</si>
  <si>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</si>
  <si>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</si>
  <si>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</si>
  <si>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</si>
  <si>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</si>
  <si>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</si>
  <si>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</si>
  <si>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</si>
  <si>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</si>
  <si>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</si>
  <si>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</si>
  <si>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</si>
  <si>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</si>
  <si>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</si>
  <si>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</si>
  <si>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</si>
  <si>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</si>
  <si>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</si>
  <si>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</si>
  <si>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</si>
  <si>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</si>
  <si>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</si>
  <si>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</si>
  <si>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</si>
  <si>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</si>
  <si>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</si>
  <si>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</si>
  <si>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</si>
  <si>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</si>
  <si>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</si>
  <si>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</si>
  <si>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</si>
  <si>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</si>
  <si>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</si>
  <si>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</si>
  <si>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</si>
  <si>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</si>
  <si>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</si>
  <si>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</si>
  <si>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</si>
  <si>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</si>
  <si>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</si>
  <si>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</si>
  <si>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</si>
  <si>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</si>
  <si>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</si>
  <si>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</si>
  <si>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</si>
  <si>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</si>
  <si>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</si>
  <si>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</si>
  <si>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</si>
  <si>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</si>
  <si>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</si>
  <si>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</si>
  <si>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</si>
  <si>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</si>
  <si>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</si>
  <si>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</si>
  <si>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</si>
  <si>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</si>
  <si>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</si>
  <si>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</si>
  <si>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</si>
  <si>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</si>
  <si>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</si>
  <si>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</si>
  <si>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</si>
  <si>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</si>
  <si>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</si>
  <si>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</si>
  <si>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</si>
  <si>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</si>
  <si>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</si>
  <si>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</si>
  <si>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</si>
  <si>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</si>
  <si>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</si>
  <si>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</si>
  <si>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</si>
  <si>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</si>
  <si>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</si>
  <si>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</si>
  <si>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</si>
  <si>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</si>
  <si>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</si>
  <si>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</si>
  <si>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</si>
  <si>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</si>
  <si>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</si>
  <si>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</si>
  <si>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</si>
  <si>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</si>
  <si>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</si>
  <si>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</si>
  <si>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</si>
  <si>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</si>
  <si>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</si>
  <si>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</si>
  <si>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</si>
  <si>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</si>
  <si>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</si>
  <si>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</si>
  <si>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</si>
  <si>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</si>
  <si>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</si>
  <si>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</si>
  <si>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</si>
  <si>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</si>
  <si>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</si>
  <si>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</si>
  <si>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</si>
  <si>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</si>
  <si>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</si>
  <si>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</si>
  <si>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</si>
  <si>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</si>
  <si>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</si>
  <si>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</si>
  <si>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</si>
  <si>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</si>
  <si>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</si>
  <si>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</si>
  <si>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</si>
  <si>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</si>
  <si>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</si>
  <si>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</si>
  <si>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</si>
  <si>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</si>
  <si>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</si>
  <si>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</si>
  <si>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</si>
  <si>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</si>
  <si>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</si>
  <si>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</si>
  <si>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</si>
  <si>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</si>
  <si>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</si>
  <si>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</si>
  <si>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</si>
  <si>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</si>
  <si>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</si>
  <si>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</si>
  <si>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</si>
  <si>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</si>
  <si>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</si>
  <si>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</si>
  <si>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</si>
  <si>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</si>
  <si>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</si>
  <si>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</si>
  <si>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</si>
  <si>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</si>
  <si>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</si>
  <si>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</si>
  <si>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</si>
  <si>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</si>
  <si>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</si>
  <si>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</si>
  <si>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</si>
  <si>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</si>
  <si>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</si>
  <si>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</si>
  <si>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</si>
  <si>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</si>
  <si>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</si>
  <si>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</si>
  <si>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</si>
  <si>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</si>
  <si>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</si>
  <si>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</si>
  <si>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</si>
  <si>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</si>
  <si>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</si>
  <si>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</si>
  <si>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</si>
  <si>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</si>
  <si>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</si>
  <si>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</si>
  <si>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</si>
  <si>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</si>
  <si>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</si>
  <si>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</si>
  <si>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</si>
  <si>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</si>
  <si>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</si>
  <si>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</si>
  <si>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</si>
  <si>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</si>
  <si>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</si>
  <si>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</si>
  <si>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</si>
  <si>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</si>
  <si>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</si>
  <si>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</si>
  <si>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</si>
  <si>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</si>
  <si>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</si>
  <si>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</si>
  <si>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</si>
  <si>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</si>
  <si>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</si>
  <si>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</si>
  <si>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</si>
  <si>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</si>
  <si>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</si>
  <si>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</si>
  <si>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</si>
  <si>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</si>
  <si>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</si>
  <si>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</si>
  <si>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</si>
  <si>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</si>
  <si>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</si>
  <si>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</si>
  <si>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</si>
  <si>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</si>
  <si>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</si>
  <si>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</si>
  <si>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</si>
  <si>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</si>
  <si>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</si>
  <si>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</si>
  <si>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</si>
  <si>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</si>
  <si>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</si>
  <si>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</si>
  <si>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</si>
  <si>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</si>
  <si>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</si>
  <si>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</si>
  <si>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</si>
  <si>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</si>
  <si>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</si>
  <si>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</si>
  <si>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</si>
  <si>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</si>
  <si>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</si>
  <si>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</si>
  <si>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</si>
  <si>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</si>
  <si>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</si>
  <si>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</si>
  <si>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</si>
  <si>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</si>
  <si>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</si>
  <si>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</si>
  <si>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</si>
  <si>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</si>
  <si>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</si>
  <si>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</si>
  <si>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</si>
  <si>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</si>
  <si>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</si>
  <si>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</si>
  <si>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</si>
  <si>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</si>
  <si>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</si>
  <si>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</si>
  <si>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</si>
  <si>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</si>
  <si>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</si>
  <si>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</si>
  <si>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</si>
  <si>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</si>
  <si>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</si>
  <si>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</si>
  <si>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</si>
  <si>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</si>
  <si>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</si>
  <si>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</si>
  <si>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</si>
  <si>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</si>
  <si>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</si>
  <si>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</si>
  <si>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</si>
  <si>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</si>
  <si>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</si>
  <si>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</si>
  <si>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</si>
  <si>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</si>
  <si>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</si>
  <si>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</si>
  <si>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</si>
  <si>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</si>
  <si>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</si>
  <si>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</si>
  <si>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</si>
  <si>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</si>
  <si>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</si>
  <si>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</si>
  <si>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</si>
  <si>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</si>
  <si>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</si>
  <si>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</si>
  <si>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</si>
  <si>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</si>
  <si>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</si>
  <si>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</si>
  <si>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</si>
  <si>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</si>
  <si>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</si>
  <si>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</si>
  <si>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</si>
  <si>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</si>
  <si>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</si>
  <si>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</si>
  <si>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</si>
  <si>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</si>
  <si>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</si>
  <si>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</si>
  <si>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</si>
  <si>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</si>
  <si>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</si>
  <si>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</si>
  <si>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</si>
  <si>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</si>
  <si>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</si>
  <si>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</si>
  <si>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</si>
  <si>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</si>
  <si>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</si>
  <si>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</si>
  <si>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</si>
  <si>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</si>
  <si>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</si>
  <si>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</si>
  <si>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</si>
  <si>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</si>
  <si>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</si>
  <si>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</si>
  <si>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</si>
  <si>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</si>
  <si>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</si>
  <si>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</si>
  <si>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</si>
  <si>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</si>
  <si>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</si>
  <si>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</si>
  <si>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</si>
  <si>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</si>
  <si>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</si>
  <si>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</si>
  <si>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</si>
  <si>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</si>
  <si>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</si>
  <si>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</si>
  <si>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</si>
  <si>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</si>
  <si>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</si>
  <si>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</si>
  <si>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</si>
  <si>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</si>
  <si>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</si>
  <si>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</si>
  <si>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</si>
  <si>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</si>
  <si>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</si>
  <si>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</si>
  <si>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</si>
  <si>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</si>
  <si>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</si>
  <si>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</si>
  <si>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</si>
  <si>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</si>
  <si>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</si>
  <si>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</si>
  <si>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</si>
  <si>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</si>
  <si>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</si>
  <si>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</si>
  <si>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</si>
  <si>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</si>
  <si>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</si>
  <si>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</si>
  <si>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</si>
  <si>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</si>
  <si>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</si>
  <si>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</si>
  <si>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</si>
  <si>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</si>
  <si>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</si>
  <si>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</si>
  <si>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</si>
  <si>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</si>
  <si>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</si>
  <si>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</si>
  <si>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</si>
  <si>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</si>
  <si>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</si>
  <si>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</si>
  <si>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</si>
  <si>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</si>
  <si>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</si>
  <si>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</si>
  <si>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</si>
  <si>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</si>
  <si>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</si>
  <si>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</si>
  <si>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</si>
  <si>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</si>
  <si>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</si>
  <si>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</si>
  <si>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</si>
  <si>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</si>
  <si>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</si>
  <si>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</si>
  <si>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</si>
  <si>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</si>
  <si>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</si>
  <si>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</si>
  <si>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</si>
  <si>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</si>
  <si>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</si>
  <si>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</si>
  <si>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</si>
  <si>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</si>
  <si>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</si>
  <si>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</si>
  <si>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</si>
  <si>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</si>
  <si>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</si>
  <si>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</si>
  <si>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</si>
  <si>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</si>
  <si>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</si>
  <si>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</si>
  <si>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</si>
  <si>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</si>
  <si>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</si>
  <si>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</si>
  <si>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</si>
  <si>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</si>
  <si>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</si>
  <si>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</si>
  <si>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</si>
  <si>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</si>
  <si>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</si>
  <si>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</si>
  <si>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</si>
  <si>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</si>
  <si>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</si>
  <si>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</si>
  <si>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</si>
  <si>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</si>
  <si>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</si>
  <si>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</si>
  <si>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</si>
  <si>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</si>
  <si>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</si>
  <si>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</si>
  <si>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</si>
  <si>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</si>
  <si>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</si>
  <si>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</si>
  <si>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</si>
  <si>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</si>
  <si>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</si>
  <si>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</si>
  <si>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</si>
  <si>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</si>
  <si>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</si>
  <si>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</si>
  <si>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</si>
  <si>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</si>
  <si>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</si>
  <si>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</si>
  <si>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</si>
  <si>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</si>
  <si>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</si>
  <si>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</si>
  <si>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</si>
  <si>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</si>
  <si>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</si>
  <si>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</si>
  <si>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</si>
  <si>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</si>
  <si>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</si>
  <si>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</si>
  <si>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</si>
  <si>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</si>
  <si>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</si>
  <si>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</si>
  <si>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</si>
  <si>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</si>
  <si>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</si>
  <si>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</si>
  <si>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</si>
  <si>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</si>
  <si>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</si>
  <si>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</si>
  <si>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</si>
  <si>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</si>
  <si>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</si>
  <si>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</si>
  <si>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</si>
  <si>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</si>
  <si>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</si>
  <si>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</si>
  <si>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</si>
  <si>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</si>
  <si>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</si>
  <si>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</si>
  <si>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</si>
  <si>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</si>
  <si>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</si>
  <si>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</si>
  <si>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</si>
  <si>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</si>
  <si>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</si>
  <si>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</si>
  <si>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</si>
  <si>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</si>
  <si>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</si>
  <si>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</si>
  <si>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</si>
  <si>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</si>
  <si>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</si>
  <si>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</si>
  <si>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</si>
  <si>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</si>
  <si>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</si>
  <si>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</si>
  <si>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</si>
  <si>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</si>
  <si>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</si>
  <si>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</si>
  <si>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</si>
  <si>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</si>
  <si>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</si>
  <si>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</si>
  <si>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</si>
  <si>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</si>
  <si>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</si>
  <si>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</si>
  <si>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</si>
  <si>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</si>
  <si>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</si>
  <si>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</si>
  <si>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</si>
  <si>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</si>
  <si>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</si>
  <si>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</si>
  <si>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</si>
  <si>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</si>
  <si>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</si>
  <si>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</si>
  <si>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</si>
  <si>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</si>
  <si>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</si>
  <si>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</si>
  <si>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</si>
  <si>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</si>
  <si>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</si>
  <si>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</si>
  <si>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</si>
  <si>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</si>
  <si>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</si>
  <si>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</si>
  <si>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</si>
  <si>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</si>
  <si>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</si>
  <si>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</si>
  <si>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</si>
  <si>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</si>
  <si>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</si>
  <si>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</si>
  <si>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</si>
  <si>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</si>
  <si>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</si>
  <si>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</si>
  <si>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</si>
  <si>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</si>
  <si>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</si>
  <si>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</si>
  <si>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</si>
  <si>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</si>
  <si>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</si>
  <si>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</si>
  <si>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</si>
  <si>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</si>
  <si>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</si>
  <si>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</si>
  <si>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</si>
  <si>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</si>
  <si>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</si>
  <si>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</si>
  <si>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</si>
  <si>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</si>
  <si>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</si>
  <si>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</si>
  <si>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</si>
  <si>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</si>
  <si>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</si>
  <si>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</si>
  <si>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</si>
  <si>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</si>
  <si>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</si>
  <si>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</si>
  <si>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</si>
  <si>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</si>
  <si>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</si>
  <si>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</si>
  <si>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</si>
  <si>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</si>
  <si>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</si>
  <si>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</si>
  <si>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</si>
  <si>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</si>
  <si>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</si>
  <si>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</si>
  <si>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</si>
  <si>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</si>
  <si>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</si>
  <si>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</si>
  <si>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</si>
  <si>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</si>
  <si>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</si>
  <si>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</si>
  <si>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</si>
  <si>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</si>
  <si>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</si>
  <si>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</si>
  <si>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</si>
  <si>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</si>
  <si>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</si>
  <si>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</si>
  <si>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</si>
  <si>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</si>
  <si>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</si>
  <si>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</si>
  <si>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</si>
  <si>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</si>
  <si>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</si>
  <si>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</si>
  <si>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</si>
  <si>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</si>
  <si>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</si>
  <si>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</si>
  <si>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</si>
  <si>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</si>
  <si>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</si>
  <si>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</si>
  <si>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</si>
  <si>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</si>
  <si>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</si>
  <si>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</si>
  <si>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</si>
  <si>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</si>
  <si>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</si>
  <si>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</si>
  <si>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</si>
  <si>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</si>
  <si>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</si>
  <si>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</si>
  <si>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</si>
  <si>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</si>
  <si>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</si>
  <si>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</si>
  <si>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</si>
  <si>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</si>
  <si>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</si>
  <si>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</si>
  <si>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</si>
  <si>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</si>
  <si>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</si>
  <si>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</si>
  <si>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</si>
  <si>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</si>
  <si>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</si>
  <si>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</si>
  <si>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</si>
  <si>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</si>
  <si>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</si>
  <si>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</si>
  <si>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</si>
  <si>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</si>
  <si>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</si>
  <si>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</si>
  <si>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</si>
  <si>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</si>
  <si>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</si>
  <si>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</si>
  <si>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</si>
  <si>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</si>
  <si>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</si>
  <si>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</si>
  <si>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</si>
  <si>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</si>
  <si>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</si>
  <si>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</si>
  <si>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</si>
  <si>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</si>
  <si>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</si>
  <si>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</si>
  <si>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</si>
  <si>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</si>
  <si>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</si>
  <si>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</si>
  <si>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</si>
  <si>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</si>
  <si>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</si>
  <si>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</si>
  <si>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</si>
  <si>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</si>
  <si>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</si>
  <si>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</si>
  <si>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</si>
  <si>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</si>
  <si>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</si>
  <si>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</si>
  <si>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</si>
  <si>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</si>
  <si>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</si>
  <si>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</si>
  <si>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</si>
  <si>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</si>
  <si>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</si>
  <si>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</si>
  <si>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</si>
  <si>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</si>
  <si>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</si>
  <si>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</si>
  <si>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</si>
  <si>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</si>
  <si>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</si>
  <si>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</si>
  <si>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</si>
  <si>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</si>
  <si>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</si>
  <si>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</si>
  <si>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</si>
  <si>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</si>
  <si>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</si>
  <si>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</si>
  <si>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</si>
  <si>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</si>
  <si>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</si>
  <si>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</si>
  <si>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</si>
  <si>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</si>
  <si>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</si>
  <si>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</si>
  <si>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</si>
  <si>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</si>
  <si>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</si>
  <si>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</si>
  <si>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</si>
  <si>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</si>
  <si>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</si>
  <si>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</si>
  <si>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</si>
  <si>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</si>
  <si>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</si>
  <si>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</si>
  <si>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</si>
  <si>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</si>
  <si>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</si>
  <si>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</si>
  <si>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</si>
  <si>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</si>
  <si>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</si>
  <si>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</si>
  <si>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</si>
  <si>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</si>
  <si>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</si>
  <si>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</si>
  <si>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</si>
  <si>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</si>
  <si>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</si>
  <si>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</si>
  <si>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</si>
  <si>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</si>
  <si>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</si>
  <si>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</si>
  <si>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</si>
  <si>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</si>
  <si>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</si>
  <si>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</si>
  <si>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</si>
  <si>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</si>
  <si>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</si>
  <si>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</si>
  <si>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</si>
  <si>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</si>
  <si>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</si>
  <si>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</si>
  <si>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</si>
  <si>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</si>
  <si>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</si>
  <si>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</si>
  <si>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</si>
  <si>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</si>
  <si>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</si>
  <si>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</si>
  <si>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</si>
  <si>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</si>
  <si>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</si>
  <si>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</si>
  <si>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</si>
  <si>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</si>
  <si>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</si>
  <si>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</si>
  <si>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</si>
  <si>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</si>
  <si>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</si>
  <si>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</si>
  <si>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</si>
  <si>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</si>
  <si>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</si>
  <si>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</si>
  <si>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</si>
  <si>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</si>
  <si>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</si>
  <si>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</si>
  <si>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</si>
  <si>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</si>
  <si>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</si>
  <si>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</si>
  <si>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</si>
  <si>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</si>
  <si>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</si>
  <si>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</si>
  <si>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</si>
  <si>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</si>
  <si>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</si>
  <si>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</si>
  <si>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</si>
  <si>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</si>
  <si>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</si>
  <si>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</si>
  <si>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</si>
  <si>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</si>
  <si>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</si>
  <si>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</si>
  <si>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</si>
  <si>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</si>
  <si>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</si>
  <si>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</si>
  <si>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</si>
  <si>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</si>
  <si>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</si>
  <si>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</si>
  <si>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</si>
  <si>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</si>
  <si>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</si>
  <si>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</si>
  <si>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</si>
  <si>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</si>
  <si>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</si>
  <si>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</si>
  <si>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</si>
  <si>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</si>
  <si>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</si>
  <si>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</si>
  <si>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</si>
  <si>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</si>
  <si>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</si>
  <si>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</si>
  <si>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</si>
  <si>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</si>
  <si>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</si>
  <si>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</si>
  <si>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</si>
  <si>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</si>
  <si>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</si>
  <si>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</si>
  <si>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</si>
  <si>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</si>
  <si>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</si>
  <si>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</si>
  <si>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</si>
  <si>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</si>
  <si>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</si>
  <si>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</si>
  <si>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</si>
  <si>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</si>
  <si>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</si>
  <si>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</si>
  <si>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</si>
  <si>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</si>
  <si>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</si>
  <si>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</si>
  <si>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</si>
  <si>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</si>
  <si>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</si>
  <si>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</si>
  <si>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</si>
  <si>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</si>
  <si>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</si>
  <si>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</si>
  <si>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</si>
  <si>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</si>
  <si>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</si>
  <si>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</si>
  <si>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</si>
  <si>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</si>
  <si>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</si>
  <si>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</si>
  <si>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</si>
  <si>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</si>
  <si>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</si>
  <si>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</si>
  <si>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</si>
  <si>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</si>
  <si>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</si>
  <si>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</si>
  <si>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</si>
  <si>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</si>
  <si>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</si>
  <si>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</si>
  <si>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</si>
  <si>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</si>
  <si>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</si>
  <si>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</si>
  <si>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</si>
  <si>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</si>
  <si>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</si>
  <si>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</si>
  <si>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</si>
  <si>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</si>
  <si>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</si>
  <si>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</si>
  <si>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</si>
  <si>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</si>
  <si>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</si>
  <si>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</si>
  <si>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</si>
  <si>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</si>
  <si>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</si>
  <si>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</si>
  <si>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</si>
  <si>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</si>
  <si>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</si>
  <si>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</si>
  <si>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</si>
  <si>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</si>
  <si>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</si>
  <si>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</si>
  <si>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</si>
  <si>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</si>
  <si>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</si>
  <si>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</si>
  <si>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</si>
  <si>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</si>
  <si>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</si>
  <si>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</si>
  <si>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</si>
  <si>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</si>
  <si>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</si>
  <si>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</si>
  <si>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</si>
  <si>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</si>
  <si>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</si>
  <si>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</si>
  <si>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</si>
  <si>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</si>
  <si>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</si>
  <si>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</si>
  <si>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</si>
  <si>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</si>
  <si>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</si>
  <si>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</si>
  <si>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</si>
  <si>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</si>
  <si>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</si>
  <si>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</si>
  <si>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</si>
  <si>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</si>
  <si>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</si>
  <si>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</si>
  <si>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</si>
  <si>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</si>
  <si>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</si>
  <si>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</si>
  <si>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</si>
  <si>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</si>
  <si>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</si>
  <si>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</si>
  <si>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</si>
  <si>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</si>
  <si>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</si>
  <si>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</si>
  <si>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</si>
  <si>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</si>
  <si>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</si>
  <si>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</si>
  <si>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</si>
  <si>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</si>
  <si>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</si>
  <si>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</si>
  <si>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</si>
  <si>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</si>
  <si>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</si>
  <si>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</si>
  <si>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</si>
  <si>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</si>
  <si>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</si>
  <si>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</si>
  <si>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</si>
  <si>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</si>
  <si>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</si>
  <si>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</si>
  <si>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</si>
  <si>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</si>
  <si>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</si>
  <si>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</si>
  <si>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</si>
  <si>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</si>
  <si>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</si>
  <si>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</si>
  <si>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</si>
  <si>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</si>
  <si>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</si>
  <si>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</si>
  <si>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</si>
  <si>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</si>
  <si>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</si>
  <si>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</si>
  <si>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</si>
  <si>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</si>
  <si>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</si>
  <si>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</si>
  <si>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</si>
  <si>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</si>
  <si>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</si>
  <si>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</si>
  <si>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</si>
  <si>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</si>
  <si>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</si>
  <si>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</si>
  <si>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</si>
  <si>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</si>
  <si>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</si>
  <si>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</si>
  <si>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</si>
  <si>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</si>
  <si>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</si>
  <si>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</si>
  <si>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</si>
  <si>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</si>
  <si>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</si>
  <si>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</si>
  <si>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</si>
  <si>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</si>
  <si>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</si>
  <si>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</si>
  <si>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</si>
  <si>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</si>
  <si>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</si>
  <si>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</si>
  <si>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</si>
  <si>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</si>
  <si>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</si>
  <si>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</si>
  <si>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</si>
  <si>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</si>
  <si>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</si>
  <si>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</si>
  <si>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</si>
  <si>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</si>
  <si>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</si>
  <si>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</si>
  <si>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</si>
  <si>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</si>
  <si>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</si>
  <si>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</si>
  <si>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</si>
  <si>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</si>
  <si>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</si>
  <si>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</si>
  <si>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</si>
  <si>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</si>
  <si>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</si>
  <si>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</si>
  <si>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</si>
  <si>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</si>
  <si>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</si>
  <si>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</si>
  <si>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</si>
  <si>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</si>
  <si>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</si>
  <si>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</si>
  <si>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</si>
  <si>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</si>
  <si>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</si>
  <si>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</si>
  <si>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</si>
  <si>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</si>
  <si>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</si>
  <si>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</si>
  <si>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</si>
  <si>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</si>
  <si>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</si>
  <si>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</si>
  <si>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</si>
  <si>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</si>
  <si>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</si>
  <si>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</si>
  <si>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</si>
  <si>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</si>
  <si>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</si>
  <si>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</si>
  <si>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</si>
  <si>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</si>
  <si>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</si>
  <si>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</si>
  <si>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</si>
  <si>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</si>
  <si>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</si>
  <si>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</si>
  <si>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</si>
  <si>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</si>
  <si>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</si>
  <si>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</si>
  <si>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</si>
  <si>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</si>
  <si>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</si>
  <si>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</si>
  <si>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</si>
  <si>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</si>
  <si>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</si>
  <si>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</si>
  <si>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</si>
  <si>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</si>
  <si>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</si>
  <si>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</si>
  <si>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</si>
  <si>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</si>
  <si>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</si>
  <si>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</si>
  <si>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</si>
  <si>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</si>
  <si>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</si>
  <si>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</si>
  <si>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</si>
  <si>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</si>
  <si>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</si>
  <si>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</si>
  <si>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</si>
  <si>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</si>
  <si>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</si>
  <si>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</si>
  <si>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</si>
  <si>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</si>
  <si>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</si>
  <si>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</si>
  <si>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</si>
  <si>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</si>
  <si>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</si>
  <si>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</si>
  <si>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</si>
  <si>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</si>
  <si>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</si>
  <si>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</si>
  <si>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</si>
  <si>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</si>
  <si>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</si>
  <si>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</si>
  <si>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</si>
  <si>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</si>
  <si>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</si>
  <si>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</si>
  <si>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</si>
  <si>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</si>
  <si>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</si>
  <si>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</si>
  <si>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</si>
  <si>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</si>
  <si>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</si>
  <si>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</si>
  <si>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</si>
  <si>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</si>
  <si>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</si>
  <si>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</si>
  <si>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</si>
  <si>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</si>
  <si>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</si>
  <si>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</si>
  <si>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</si>
  <si>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</si>
  <si>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</si>
  <si>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</si>
  <si>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</si>
  <si>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</si>
  <si>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</si>
  <si>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</si>
  <si>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</si>
  <si>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</si>
  <si>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</si>
  <si>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</si>
  <si>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</si>
  <si>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</si>
  <si>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</si>
  <si>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</si>
  <si>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</si>
  <si>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</si>
  <si>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</si>
  <si>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</si>
  <si>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</si>
  <si>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</si>
  <si>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</si>
  <si>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</si>
  <si>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</si>
  <si>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</si>
  <si>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</si>
  <si>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</si>
  <si>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</si>
  <si>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</si>
  <si>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</si>
  <si>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</si>
  <si>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</si>
  <si>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</si>
  <si>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</si>
  <si>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</si>
  <si>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</si>
  <si>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</si>
  <si>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</si>
  <si>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</si>
  <si>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</si>
  <si>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</si>
  <si>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</si>
  <si>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</si>
  <si>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</si>
  <si>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</si>
  <si>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</si>
  <si>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</si>
  <si>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</si>
  <si>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</si>
  <si>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</si>
  <si>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</si>
  <si>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</si>
  <si>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</si>
  <si>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</si>
  <si>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</si>
  <si>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</si>
  <si>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</si>
  <si>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</si>
  <si>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</si>
  <si>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</si>
  <si>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</si>
  <si>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</si>
  <si>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</si>
  <si>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</si>
  <si>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</si>
  <si>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</si>
  <si>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</si>
  <si>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</si>
  <si>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</si>
  <si>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</si>
  <si>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</si>
  <si>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</si>
  <si>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</si>
  <si>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</si>
  <si>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</si>
  <si>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</si>
  <si>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</si>
  <si>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</si>
  <si>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</si>
  <si>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</si>
  <si>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</si>
  <si>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</si>
  <si>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</si>
  <si>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</si>
  <si>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</si>
  <si>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</si>
  <si>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</si>
  <si>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</si>
  <si>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</si>
  <si>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</si>
  <si>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</si>
  <si>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</si>
  <si>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</si>
  <si>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</si>
  <si>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</si>
  <si>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</si>
  <si>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</si>
  <si>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</si>
  <si>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</si>
  <si>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</si>
  <si>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</si>
  <si>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</si>
  <si>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</si>
  <si>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</si>
  <si>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</si>
  <si>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</si>
  <si>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</si>
  <si>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</si>
  <si>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</si>
  <si>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</si>
  <si>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</si>
  <si>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</si>
  <si>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</si>
  <si>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</si>
  <si>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</si>
  <si>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</si>
  <si>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</si>
  <si>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</si>
  <si>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</si>
  <si>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</si>
  <si>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</si>
  <si>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</si>
  <si>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</si>
  <si>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</si>
  <si>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</si>
  <si>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</si>
  <si>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</si>
  <si>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</si>
  <si>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</si>
  <si>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</si>
  <si>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</si>
  <si>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</si>
  <si>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</si>
  <si>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</si>
  <si>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</si>
  <si>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</si>
  <si>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</si>
  <si>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</si>
  <si>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</si>
  <si>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</si>
  <si>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</si>
  <si>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</si>
  <si>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</si>
  <si>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</si>
  <si>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</si>
  <si>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</si>
  <si>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</si>
  <si>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</si>
  <si>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</si>
  <si>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</si>
  <si>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</si>
  <si>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</si>
  <si>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</si>
  <si>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</si>
  <si>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</si>
  <si>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</si>
  <si>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</si>
  <si>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</si>
  <si>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</si>
  <si>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</si>
  <si>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</si>
  <si>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</si>
  <si>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</si>
  <si>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</si>
  <si>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</si>
  <si>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</si>
  <si>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</si>
  <si>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</si>
  <si>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</si>
  <si>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</si>
  <si>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</si>
  <si>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</si>
  <si>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</si>
  <si>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</si>
  <si>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</si>
  <si>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</si>
  <si>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</si>
  <si>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</si>
  <si>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</si>
  <si>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</si>
  <si>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</si>
  <si>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</si>
  <si>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</si>
  <si>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</si>
  <si>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</si>
  <si>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</si>
  <si>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</si>
  <si>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</si>
  <si>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</si>
  <si>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</si>
  <si>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</si>
  <si>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</si>
  <si>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</si>
  <si>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</si>
  <si>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</si>
  <si>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</si>
  <si>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</si>
  <si>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</si>
  <si>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</si>
  <si>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</si>
  <si>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</si>
  <si>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</si>
  <si>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</si>
  <si>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</si>
  <si>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</si>
  <si>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</si>
  <si>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</si>
  <si>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</si>
  <si>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</si>
  <si>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</si>
  <si>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</si>
  <si>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</si>
  <si>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</si>
  <si>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</si>
  <si>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</si>
  <si>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</si>
  <si>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</si>
  <si>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</si>
  <si>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</si>
  <si>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</si>
  <si>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</si>
  <si>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</si>
  <si>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</si>
  <si>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</si>
  <si>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</si>
  <si>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</si>
  <si>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</si>
  <si>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</si>
  <si>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</si>
  <si>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</si>
  <si>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</si>
  <si>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</si>
  <si>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</si>
  <si>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</si>
  <si>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</si>
  <si>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</si>
  <si>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</si>
  <si>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</si>
  <si>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</si>
  <si>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</si>
  <si>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</si>
  <si>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</si>
  <si>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</si>
  <si>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</si>
  <si>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</si>
  <si>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</si>
  <si>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</si>
  <si>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</si>
  <si>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</si>
  <si>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</si>
  <si>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</si>
  <si>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</si>
  <si>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</si>
  <si>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</si>
  <si>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</si>
  <si>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</si>
  <si>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</si>
  <si>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</si>
  <si>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</si>
  <si>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</si>
  <si>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</si>
  <si>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</si>
  <si>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</si>
  <si>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</si>
  <si>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</si>
  <si>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</si>
  <si>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</si>
  <si>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</si>
  <si>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</si>
  <si>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</si>
  <si>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</si>
  <si>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</si>
  <si>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</si>
  <si>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</si>
  <si>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</si>
  <si>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</si>
  <si>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</si>
  <si>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</si>
  <si>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</si>
  <si>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</si>
  <si>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</si>
  <si>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</si>
  <si>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</si>
  <si>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</si>
  <si>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</si>
  <si>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</si>
  <si>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</si>
  <si>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</si>
  <si>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</si>
  <si>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</si>
  <si>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</si>
  <si>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</si>
  <si>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</si>
  <si>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</si>
  <si>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</si>
  <si>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</si>
  <si>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</si>
  <si>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</si>
  <si>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</si>
  <si>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</si>
  <si>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</si>
  <si>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</si>
  <si>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</si>
  <si>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</si>
  <si>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</si>
  <si>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</si>
  <si>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</si>
  <si>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</si>
  <si>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</si>
  <si>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</si>
  <si>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</si>
  <si>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</si>
  <si>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</si>
  <si>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</si>
  <si>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</si>
  <si>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</si>
  <si>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</si>
  <si>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</si>
  <si>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</si>
  <si>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</si>
  <si>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</si>
  <si>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</si>
  <si>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</si>
  <si>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</si>
  <si>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</si>
  <si>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</si>
  <si>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</si>
  <si>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</si>
  <si>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</si>
  <si>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</si>
  <si>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</si>
  <si>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</si>
  <si>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</si>
  <si>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</si>
  <si>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</si>
  <si>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</si>
  <si>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</si>
  <si>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</si>
  <si>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</si>
  <si>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</si>
  <si>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</si>
  <si>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</si>
  <si>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</si>
  <si>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</si>
  <si>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</si>
  <si>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</si>
  <si>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</si>
  <si>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</si>
  <si>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</si>
  <si>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</si>
  <si>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</si>
  <si>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</si>
  <si>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</si>
  <si>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</si>
  <si>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</si>
  <si>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</si>
  <si>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</si>
  <si>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</si>
  <si>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</si>
  <si>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</si>
  <si>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</si>
  <si>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</si>
  <si>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</si>
  <si>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</si>
  <si>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</si>
  <si>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</si>
  <si>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</si>
  <si>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</si>
  <si>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</si>
  <si>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</si>
  <si>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</si>
  <si>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</si>
  <si>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</si>
  <si>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</si>
  <si>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</si>
  <si>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</si>
  <si>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</si>
  <si>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</si>
  <si>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</si>
  <si>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</si>
  <si>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</si>
  <si>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</si>
  <si>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</si>
  <si>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</si>
  <si>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</si>
  <si>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</si>
  <si>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</si>
  <si>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</si>
  <si>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</si>
  <si>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</si>
  <si>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</si>
  <si>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</si>
  <si>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</si>
  <si>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</si>
  <si>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</si>
  <si>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</si>
  <si>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</si>
  <si>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</si>
  <si>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</si>
  <si>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</si>
  <si>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</si>
  <si>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</si>
  <si>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</si>
  <si>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</si>
  <si>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</si>
  <si>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</si>
  <si>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</si>
  <si>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</si>
  <si>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</si>
  <si>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</si>
  <si>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</si>
  <si>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</si>
  <si>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</si>
  <si>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</si>
  <si>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</si>
  <si>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</si>
  <si>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</si>
  <si>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</si>
  <si>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</si>
  <si>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</si>
  <si>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</si>
  <si>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</si>
  <si>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</si>
  <si>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</si>
  <si>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</si>
  <si>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</si>
  <si>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</si>
  <si>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</si>
  <si>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</si>
  <si>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</si>
  <si>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</si>
  <si>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</si>
  <si>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</si>
  <si>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</si>
  <si>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</si>
  <si>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</si>
  <si>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</si>
  <si>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</si>
  <si>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</si>
  <si>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</si>
  <si>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</si>
  <si>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</si>
  <si>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</si>
  <si>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</si>
  <si>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</si>
  <si>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</si>
  <si>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</si>
  <si>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</si>
  <si>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</si>
  <si>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</si>
  <si>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</si>
  <si>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</si>
  <si>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</si>
  <si>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</si>
  <si>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</si>
  <si>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</si>
  <si>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</si>
  <si>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</si>
  <si>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</si>
  <si>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</si>
  <si>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</si>
  <si>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</si>
  <si>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</si>
  <si>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</si>
  <si>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</si>
  <si>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</si>
  <si>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</si>
  <si>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</si>
  <si>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</si>
  <si>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</si>
  <si>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</si>
  <si>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</si>
  <si>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</si>
  <si>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</si>
  <si>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</si>
  <si>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</si>
  <si>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</si>
  <si>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</si>
  <si>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</si>
  <si>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</si>
  <si>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</si>
  <si>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</si>
  <si>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</si>
  <si>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Općina Skrad</t>
  </si>
  <si>
    <t>2022-12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</si>
</sst>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2" fillId="0" borderId="40" xfId="0" applyNumberFormat="1" applyFont="1" applyBorder="1" applyAlignment="1" applyProtection="1">
      <alignment horizontal="right" vertical="center" shrinkToFit="1"/>
      <protection locked="0"/>
    </xf>
    <xf numFmtId="4" fontId="32"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5" applyFont="1" applyBorder="1" applyAlignment="1">
      <alignment vertical="center" wrapText="1"/>
    </xf>
    <xf numFmtId="0" fontId="26" fillId="0" borderId="14" xfId="5"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5605332</v>
      </c>
      <c r="D2" s="6">
        <f>'PR-RAS'!E6</f>
        <v>7203351.0999999996</v>
      </c>
      <c r="E2" s="6">
        <v>0</v>
      </c>
      <c r="F2" s="6">
        <v>0</v>
      </c>
      <c r="G2" s="7">
        <f t="shared" ref="G2:G264" si="0">(B2/1000)*(C2*1+D2*2)</f>
        <v>20012.034199999998</v>
      </c>
      <c r="H2" s="7">
        <f t="shared" ref="H2:H264" si="1">ABS(C2-ROUND(C2,0))+ABS(D2-ROUND(D2,0))</f>
        <v>9.999999962747097E-2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1444520</v>
      </c>
      <c r="D3" s="1">
        <f>'PR-RAS'!E7</f>
        <v>2195375.91</v>
      </c>
      <c r="E3" s="1">
        <v>0</v>
      </c>
      <c r="F3" s="1">
        <v>0</v>
      </c>
      <c r="G3" s="2">
        <f t="shared" si="0"/>
        <v>11670.543640000002</v>
      </c>
      <c r="H3" s="2">
        <f t="shared" si="1"/>
        <v>8.9999999850988388E-2</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1336925</v>
      </c>
      <c r="D4" s="1">
        <f>'PR-RAS'!E8</f>
        <v>1514824.34</v>
      </c>
      <c r="E4" s="1">
        <v>0</v>
      </c>
      <c r="F4" s="1">
        <v>0</v>
      </c>
      <c r="G4" s="2">
        <f t="shared" si="0"/>
        <v>13099.721039999999</v>
      </c>
      <c r="H4" s="2">
        <f t="shared" si="1"/>
        <v>0.34000000008381903</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1104176</v>
      </c>
      <c r="D5" s="1">
        <f>'PR-RAS'!E9</f>
        <v>1306753.6399999999</v>
      </c>
      <c r="E5" s="1">
        <v>0</v>
      </c>
      <c r="F5" s="1">
        <v>0</v>
      </c>
      <c r="G5" s="2">
        <f t="shared" si="0"/>
        <v>14870.733119999999</v>
      </c>
      <c r="H5" s="2">
        <f t="shared" si="1"/>
        <v>0.36000000010244548</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141281</v>
      </c>
      <c r="D6" s="1">
        <f>'PR-RAS'!E10</f>
        <v>95580.76</v>
      </c>
      <c r="E6" s="1">
        <v>0</v>
      </c>
      <c r="F6" s="1">
        <v>0</v>
      </c>
      <c r="G6" s="2">
        <f t="shared" si="0"/>
        <v>1662.2126000000001</v>
      </c>
      <c r="H6" s="2">
        <f t="shared" si="1"/>
        <v>0.24000000000523869</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45348</v>
      </c>
      <c r="D7" s="1">
        <f>'PR-RAS'!E11</f>
        <v>60182.73</v>
      </c>
      <c r="E7" s="1">
        <v>0</v>
      </c>
      <c r="F7" s="1">
        <v>0</v>
      </c>
      <c r="G7" s="2">
        <f t="shared" si="0"/>
        <v>994.2807600000001</v>
      </c>
      <c r="H7" s="2">
        <f t="shared" si="1"/>
        <v>0.26999999999679858</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17198</v>
      </c>
      <c r="D8" s="1">
        <f>'PR-RAS'!E12</f>
        <v>18465.099999999999</v>
      </c>
      <c r="E8" s="1">
        <v>0</v>
      </c>
      <c r="F8" s="1">
        <v>0</v>
      </c>
      <c r="G8" s="2">
        <f t="shared" si="0"/>
        <v>378.8974</v>
      </c>
      <c r="H8" s="2">
        <f t="shared" si="1"/>
        <v>9.9999999998544808E-2</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28922</v>
      </c>
      <c r="D9" s="1">
        <f>'PR-RAS'!E13</f>
        <v>33842.11</v>
      </c>
      <c r="E9" s="1">
        <v>0</v>
      </c>
      <c r="F9" s="1">
        <v>0</v>
      </c>
      <c r="G9" s="2">
        <f t="shared" si="0"/>
        <v>772.84976000000006</v>
      </c>
      <c r="H9" s="2">
        <f t="shared" si="1"/>
        <v>0.11000000000058208</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79426</v>
      </c>
      <c r="D19" s="1">
        <f>'PR-RAS'!E23</f>
        <v>643668.37</v>
      </c>
      <c r="E19" s="1">
        <v>0</v>
      </c>
      <c r="F19" s="1">
        <v>0</v>
      </c>
      <c r="G19" s="2">
        <f t="shared" si="0"/>
        <v>24601.729319999999</v>
      </c>
      <c r="H19" s="2">
        <f t="shared" si="1"/>
        <v>0.36999999999534339</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42818</v>
      </c>
      <c r="D20" s="1">
        <f>'PR-RAS'!E24</f>
        <v>126722.58</v>
      </c>
      <c r="E20" s="1">
        <v>0</v>
      </c>
      <c r="F20" s="1">
        <v>0</v>
      </c>
      <c r="G20" s="2">
        <f t="shared" si="0"/>
        <v>5629.0000400000008</v>
      </c>
      <c r="H20" s="2">
        <f t="shared" si="1"/>
        <v>0.41999999999825377</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36608</v>
      </c>
      <c r="D23" s="1">
        <f>'PR-RAS'!E27</f>
        <v>516945.79</v>
      </c>
      <c r="E23" s="1">
        <v>0</v>
      </c>
      <c r="F23" s="1">
        <v>0</v>
      </c>
      <c r="G23" s="2">
        <f t="shared" si="0"/>
        <v>23550.990760000001</v>
      </c>
      <c r="H23" s="2">
        <f t="shared" si="1"/>
        <v>0.21000000002095476</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28169</v>
      </c>
      <c r="D25" s="1">
        <f>'PR-RAS'!E29</f>
        <v>36883.199999999997</v>
      </c>
      <c r="E25" s="1">
        <v>0</v>
      </c>
      <c r="F25" s="1">
        <v>0</v>
      </c>
      <c r="G25" s="2">
        <f t="shared" si="0"/>
        <v>2446.4495999999999</v>
      </c>
      <c r="H25" s="2">
        <f t="shared" si="1"/>
        <v>0.19999999999708962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28169</v>
      </c>
      <c r="D27" s="1">
        <f>'PR-RAS'!E31</f>
        <v>36883.199999999997</v>
      </c>
      <c r="E27" s="1">
        <v>0</v>
      </c>
      <c r="F27" s="1">
        <v>0</v>
      </c>
      <c r="G27" s="2">
        <f t="shared" si="0"/>
        <v>2650.3203999999996</v>
      </c>
      <c r="H27" s="2">
        <f t="shared" si="1"/>
        <v>0.19999999999708962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2601380</v>
      </c>
      <c r="D46" s="1">
        <f>'PR-RAS'!E50</f>
        <v>3181490.94</v>
      </c>
      <c r="E46" s="1">
        <v>0</v>
      </c>
      <c r="F46" s="1">
        <v>0</v>
      </c>
      <c r="G46" s="2">
        <f t="shared" si="0"/>
        <v>403396.28459999996</v>
      </c>
      <c r="H46" s="2">
        <f t="shared" si="1"/>
        <v>6.0000000055879354E-2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1816752</v>
      </c>
      <c r="D55" s="1">
        <f>'PR-RAS'!E59</f>
        <v>2291809.42</v>
      </c>
      <c r="E55" s="1">
        <v>0</v>
      </c>
      <c r="F55" s="1">
        <v>0</v>
      </c>
      <c r="G55" s="2">
        <f t="shared" si="0"/>
        <v>345620.02535999997</v>
      </c>
      <c r="H55" s="2">
        <f t="shared" si="1"/>
        <v>0.41999999992549419</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1816752</v>
      </c>
      <c r="D56" s="1">
        <f>'PR-RAS'!E60</f>
        <v>1725311.97</v>
      </c>
      <c r="E56" s="1">
        <v>0</v>
      </c>
      <c r="F56" s="1">
        <v>0</v>
      </c>
      <c r="G56" s="2">
        <f t="shared" si="0"/>
        <v>289705.67669999995</v>
      </c>
      <c r="H56" s="2">
        <f t="shared" si="1"/>
        <v>3.0000000027939677E-2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566497.44999999995</v>
      </c>
      <c r="E57" s="1">
        <v>0</v>
      </c>
      <c r="F57" s="1">
        <v>0</v>
      </c>
      <c r="G57" s="2">
        <f t="shared" si="0"/>
        <v>63447.714399999997</v>
      </c>
      <c r="H57" s="2">
        <f t="shared" si="1"/>
        <v>0.44999999995343387</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277505</v>
      </c>
      <c r="D58" s="1">
        <f>'PR-RAS'!E62</f>
        <v>397551.38</v>
      </c>
      <c r="E58" s="1">
        <v>0</v>
      </c>
      <c r="F58" s="1">
        <v>0</v>
      </c>
      <c r="G58" s="2">
        <f t="shared" si="0"/>
        <v>61138.642320000006</v>
      </c>
      <c r="H58" s="2">
        <f t="shared" si="1"/>
        <v>0.38000000000465661</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277505</v>
      </c>
      <c r="D59" s="1">
        <f>'PR-RAS'!E63</f>
        <v>397551.38</v>
      </c>
      <c r="E59" s="1">
        <v>0</v>
      </c>
      <c r="F59" s="1">
        <v>0</v>
      </c>
      <c r="G59" s="2">
        <f t="shared" si="0"/>
        <v>62211.250080000005</v>
      </c>
      <c r="H59" s="2">
        <f t="shared" si="1"/>
        <v>0.38000000000465661</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507123</v>
      </c>
      <c r="D70" s="1">
        <f>'PR-RAS'!E74</f>
        <v>492130.14</v>
      </c>
      <c r="E70" s="1">
        <v>0</v>
      </c>
      <c r="F70" s="1">
        <v>0</v>
      </c>
      <c r="G70" s="2">
        <f t="shared" si="0"/>
        <v>102905.44632000002</v>
      </c>
      <c r="H70" s="2">
        <f t="shared" si="1"/>
        <v>0.14000000001396984</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507123</v>
      </c>
      <c r="D71" s="1">
        <f>'PR-RAS'!E75</f>
        <v>492130.14</v>
      </c>
      <c r="E71" s="1">
        <v>0</v>
      </c>
      <c r="F71" s="1">
        <v>0</v>
      </c>
      <c r="G71" s="2">
        <f t="shared" si="0"/>
        <v>104396.82960000001</v>
      </c>
      <c r="H71" s="2">
        <f t="shared" si="1"/>
        <v>0.14000000001396984</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358797</v>
      </c>
      <c r="D78" s="1">
        <f>'PR-RAS'!E82</f>
        <v>309406.75999999995</v>
      </c>
      <c r="E78" s="1">
        <v>0</v>
      </c>
      <c r="F78" s="1">
        <v>0</v>
      </c>
      <c r="G78" s="2">
        <f t="shared" si="0"/>
        <v>75276.010039999994</v>
      </c>
      <c r="H78" s="2">
        <f t="shared" si="1"/>
        <v>0.24000000004889444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0.28999999999999998</v>
      </c>
      <c r="E79" s="1">
        <v>0</v>
      </c>
      <c r="F79" s="1">
        <v>0</v>
      </c>
      <c r="G79" s="2">
        <f t="shared" si="0"/>
        <v>4.5239999999999995E-2</v>
      </c>
      <c r="H79" s="2">
        <f t="shared" si="1"/>
        <v>0.28999999999999998</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0.05</v>
      </c>
      <c r="E81" s="1">
        <v>0</v>
      </c>
      <c r="F81" s="1">
        <v>0</v>
      </c>
      <c r="G81" s="2">
        <f t="shared" si="0"/>
        <v>8.0000000000000002E-3</v>
      </c>
      <c r="H81" s="2">
        <f t="shared" si="1"/>
        <v>0.05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0.24</v>
      </c>
      <c r="E82" s="1">
        <v>0</v>
      </c>
      <c r="F82" s="1">
        <v>0</v>
      </c>
      <c r="G82" s="2">
        <f t="shared" si="0"/>
        <v>3.8879999999999998E-2</v>
      </c>
      <c r="H82" s="2">
        <f t="shared" si="1"/>
        <v>0.24</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358797</v>
      </c>
      <c r="D87" s="1">
        <f>'PR-RAS'!E91</f>
        <v>309406.46999999997</v>
      </c>
      <c r="E87" s="1">
        <v>0</v>
      </c>
      <c r="F87" s="1">
        <v>0</v>
      </c>
      <c r="G87" s="2">
        <f t="shared" si="0"/>
        <v>84074.454839999991</v>
      </c>
      <c r="H87" s="2">
        <f t="shared" si="1"/>
        <v>0.46999999997206032</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1808.56</v>
      </c>
      <c r="E88" s="1">
        <v>0</v>
      </c>
      <c r="F88" s="1">
        <v>0</v>
      </c>
      <c r="G88" s="2">
        <f t="shared" si="0"/>
        <v>314.68943999999999</v>
      </c>
      <c r="H88" s="2">
        <f t="shared" si="1"/>
        <v>0.44000000000005457</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161950</v>
      </c>
      <c r="D89" s="1">
        <f>'PR-RAS'!E93</f>
        <v>130313.63</v>
      </c>
      <c r="E89" s="1">
        <v>0</v>
      </c>
      <c r="F89" s="1">
        <v>0</v>
      </c>
      <c r="G89" s="2">
        <f t="shared" si="0"/>
        <v>37186.798880000002</v>
      </c>
      <c r="H89" s="2">
        <f t="shared" si="1"/>
        <v>0.36999999999534339</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196847</v>
      </c>
      <c r="D90" s="1">
        <f>'PR-RAS'!E94</f>
        <v>177284.28</v>
      </c>
      <c r="E90" s="1">
        <v>0</v>
      </c>
      <c r="F90" s="1">
        <v>0</v>
      </c>
      <c r="G90" s="2">
        <f t="shared" si="0"/>
        <v>49075.984840000005</v>
      </c>
      <c r="H90" s="2">
        <f t="shared" si="1"/>
        <v>0.27999999999883585</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1199135</v>
      </c>
      <c r="D102" s="1">
        <f>'PR-RAS'!E106</f>
        <v>1517051.07</v>
      </c>
      <c r="E102" s="1">
        <v>0</v>
      </c>
      <c r="F102" s="1">
        <v>0</v>
      </c>
      <c r="G102" s="2">
        <f t="shared" si="0"/>
        <v>427556.95114000008</v>
      </c>
      <c r="H102" s="2">
        <f t="shared" si="1"/>
        <v>7.000000006519258E-2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5742</v>
      </c>
      <c r="D103" s="1">
        <f>'PR-RAS'!E107</f>
        <v>5553.04</v>
      </c>
      <c r="E103" s="1">
        <v>0</v>
      </c>
      <c r="F103" s="1">
        <v>0</v>
      </c>
      <c r="G103" s="2">
        <f t="shared" si="0"/>
        <v>1718.50416</v>
      </c>
      <c r="H103" s="2">
        <f t="shared" si="1"/>
        <v>3.999999999996362E-2</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360</v>
      </c>
      <c r="D105" s="1">
        <f>'PR-RAS'!E109</f>
        <v>120</v>
      </c>
      <c r="E105" s="1">
        <v>0</v>
      </c>
      <c r="F105" s="1">
        <v>0</v>
      </c>
      <c r="G105" s="2">
        <f t="shared" si="0"/>
        <v>62.4</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73</v>
      </c>
      <c r="D106" s="1">
        <f>'PR-RAS'!E110</f>
        <v>0</v>
      </c>
      <c r="E106" s="1">
        <v>0</v>
      </c>
      <c r="F106" s="1">
        <v>0</v>
      </c>
      <c r="G106" s="2">
        <f t="shared" si="0"/>
        <v>7.665</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5309</v>
      </c>
      <c r="D107" s="1">
        <f>'PR-RAS'!E111</f>
        <v>5433.04</v>
      </c>
      <c r="E107" s="1">
        <v>0</v>
      </c>
      <c r="F107" s="1">
        <v>0</v>
      </c>
      <c r="G107" s="2">
        <f t="shared" si="0"/>
        <v>1714.5584799999999</v>
      </c>
      <c r="H107" s="2">
        <f t="shared" si="1"/>
        <v>3.999999999996362E-2</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730647</v>
      </c>
      <c r="D108" s="1">
        <f>'PR-RAS'!E112</f>
        <v>939937.77</v>
      </c>
      <c r="E108" s="1">
        <v>0</v>
      </c>
      <c r="F108" s="1">
        <v>0</v>
      </c>
      <c r="G108" s="2">
        <f t="shared" si="0"/>
        <v>279325.91178000002</v>
      </c>
      <c r="H108" s="2">
        <f t="shared" si="1"/>
        <v>0.22999999998137355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637891</v>
      </c>
      <c r="D111" s="1">
        <f>'PR-RAS'!E115</f>
        <v>818525.24</v>
      </c>
      <c r="E111" s="1">
        <v>0</v>
      </c>
      <c r="F111" s="1">
        <v>0</v>
      </c>
      <c r="G111" s="2">
        <f t="shared" si="0"/>
        <v>250243.56279999999</v>
      </c>
      <c r="H111" s="2">
        <f t="shared" si="1"/>
        <v>0.23999999999068677</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92756</v>
      </c>
      <c r="D113" s="1">
        <f>'PR-RAS'!E117</f>
        <v>121412.53</v>
      </c>
      <c r="E113" s="1">
        <v>0</v>
      </c>
      <c r="F113" s="1">
        <v>0</v>
      </c>
      <c r="G113" s="2">
        <f t="shared" si="0"/>
        <v>37585.078719999998</v>
      </c>
      <c r="H113" s="2">
        <f t="shared" si="1"/>
        <v>0.47000000000116415</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462746</v>
      </c>
      <c r="D116" s="1">
        <f>'PR-RAS'!E120</f>
        <v>571560.26</v>
      </c>
      <c r="E116" s="1">
        <v>0</v>
      </c>
      <c r="F116" s="1">
        <v>0</v>
      </c>
      <c r="G116" s="2">
        <f t="shared" si="0"/>
        <v>184674.64980000001</v>
      </c>
      <c r="H116" s="2">
        <f t="shared" si="1"/>
        <v>0.26000000000931323</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110422</v>
      </c>
      <c r="D117" s="1">
        <f>'PR-RAS'!E121</f>
        <v>199657.71</v>
      </c>
      <c r="E117" s="1">
        <v>0</v>
      </c>
      <c r="F117" s="1">
        <v>0</v>
      </c>
      <c r="G117" s="2">
        <f t="shared" si="0"/>
        <v>59129.540720000005</v>
      </c>
      <c r="H117" s="2">
        <f t="shared" si="1"/>
        <v>0.29000000000814907</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352324</v>
      </c>
      <c r="D118" s="1">
        <f>'PR-RAS'!E122</f>
        <v>371902.55</v>
      </c>
      <c r="E118" s="1">
        <v>0</v>
      </c>
      <c r="F118" s="1">
        <v>0</v>
      </c>
      <c r="G118" s="2">
        <f t="shared" si="0"/>
        <v>128247.10470000003</v>
      </c>
      <c r="H118" s="2">
        <f t="shared" si="1"/>
        <v>0.45000000001164153</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1500</v>
      </c>
      <c r="D120" s="1">
        <f>'PR-RAS'!E124</f>
        <v>26.42</v>
      </c>
      <c r="E120" s="1">
        <v>0</v>
      </c>
      <c r="F120" s="1">
        <v>0</v>
      </c>
      <c r="G120" s="2">
        <f t="shared" si="0"/>
        <v>184.78795999999997</v>
      </c>
      <c r="H120" s="2">
        <f t="shared" si="1"/>
        <v>0.42000000000000171</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1500</v>
      </c>
      <c r="D124" s="1">
        <f>'PR-RAS'!E128</f>
        <v>26.42</v>
      </c>
      <c r="E124" s="1">
        <v>0</v>
      </c>
      <c r="F124" s="1">
        <v>0</v>
      </c>
      <c r="G124" s="2">
        <f t="shared" si="0"/>
        <v>190.99931999999998</v>
      </c>
      <c r="H124" s="2">
        <f t="shared" si="1"/>
        <v>0.42000000000000171</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1500</v>
      </c>
      <c r="D125" s="1">
        <f>'PR-RAS'!E129</f>
        <v>26.42</v>
      </c>
      <c r="E125" s="1">
        <v>0</v>
      </c>
      <c r="F125" s="1">
        <v>0</v>
      </c>
      <c r="G125" s="2">
        <f t="shared" si="0"/>
        <v>192.55215999999999</v>
      </c>
      <c r="H125" s="2">
        <f t="shared" si="1"/>
        <v>0.42000000000000171</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4056895</v>
      </c>
      <c r="D147" s="1">
        <f>'PR-RAS'!E151</f>
        <v>5086263.76</v>
      </c>
      <c r="E147" s="1">
        <v>0</v>
      </c>
      <c r="F147" s="1">
        <v>0</v>
      </c>
      <c r="G147" s="2">
        <f t="shared" si="0"/>
        <v>2077495.6879199997</v>
      </c>
      <c r="H147" s="2">
        <f t="shared" si="1"/>
        <v>0.24000000022351742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1363373</v>
      </c>
      <c r="D148" s="1">
        <f>'PR-RAS'!E152</f>
        <v>919158.83000000007</v>
      </c>
      <c r="E148" s="1">
        <v>0</v>
      </c>
      <c r="F148" s="1">
        <v>0</v>
      </c>
      <c r="G148" s="2">
        <f t="shared" si="0"/>
        <v>470648.52701999998</v>
      </c>
      <c r="H148" s="2">
        <f t="shared" si="1"/>
        <v>0.16999999992549419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1121883</v>
      </c>
      <c r="D149" s="1">
        <f>'PR-RAS'!E153</f>
        <v>744319.29</v>
      </c>
      <c r="E149" s="1">
        <v>0</v>
      </c>
      <c r="F149" s="1">
        <v>0</v>
      </c>
      <c r="G149" s="2">
        <f t="shared" si="0"/>
        <v>386357.19383999996</v>
      </c>
      <c r="H149" s="2">
        <f t="shared" si="1"/>
        <v>0.2900000000372529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1121883</v>
      </c>
      <c r="D150" s="1">
        <f>'PR-RAS'!E154</f>
        <v>744319.29</v>
      </c>
      <c r="E150" s="1">
        <v>0</v>
      </c>
      <c r="F150" s="1">
        <v>0</v>
      </c>
      <c r="G150" s="2">
        <f t="shared" si="0"/>
        <v>388967.71542000002</v>
      </c>
      <c r="H150" s="2">
        <f t="shared" si="1"/>
        <v>0.2900000000372529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56118</v>
      </c>
      <c r="D154" s="1">
        <f>'PR-RAS'!E158</f>
        <v>52186.36</v>
      </c>
      <c r="E154" s="1">
        <v>0</v>
      </c>
      <c r="F154" s="1">
        <v>0</v>
      </c>
      <c r="G154" s="2">
        <f t="shared" si="0"/>
        <v>24555.080160000001</v>
      </c>
      <c r="H154" s="2">
        <f t="shared" si="1"/>
        <v>0.36000000000058208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185372</v>
      </c>
      <c r="D155" s="1">
        <f>'PR-RAS'!E159</f>
        <v>122653.18</v>
      </c>
      <c r="E155" s="1">
        <v>0</v>
      </c>
      <c r="F155" s="1">
        <v>0</v>
      </c>
      <c r="G155" s="2">
        <f t="shared" si="0"/>
        <v>66324.467439999993</v>
      </c>
      <c r="H155" s="2">
        <f t="shared" si="1"/>
        <v>0.17999999999301508</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185372</v>
      </c>
      <c r="D157" s="1">
        <f>'PR-RAS'!E161</f>
        <v>122653.18</v>
      </c>
      <c r="E157" s="1">
        <v>0</v>
      </c>
      <c r="F157" s="1">
        <v>0</v>
      </c>
      <c r="G157" s="2">
        <f t="shared" si="0"/>
        <v>67185.824160000004</v>
      </c>
      <c r="H157" s="2">
        <f t="shared" si="1"/>
        <v>0.17999999999301508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1704818</v>
      </c>
      <c r="D159" s="1">
        <f>'PR-RAS'!E163</f>
        <v>2427437.62</v>
      </c>
      <c r="E159" s="1">
        <v>0</v>
      </c>
      <c r="F159" s="1">
        <v>0</v>
      </c>
      <c r="G159" s="2">
        <f t="shared" si="0"/>
        <v>1036431.5319200001</v>
      </c>
      <c r="H159" s="2">
        <f t="shared" si="1"/>
        <v>0.37999999988824129</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22591</v>
      </c>
      <c r="D160" s="1">
        <f>'PR-RAS'!E164</f>
        <v>33774.51</v>
      </c>
      <c r="E160" s="1">
        <v>0</v>
      </c>
      <c r="F160" s="1">
        <v>0</v>
      </c>
      <c r="G160" s="2">
        <f t="shared" si="0"/>
        <v>14332.263180000002</v>
      </c>
      <c r="H160" s="2">
        <f t="shared" si="1"/>
        <v>0.48999999999796273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4248</v>
      </c>
      <c r="D161" s="1">
        <f>'PR-RAS'!E165</f>
        <v>25519.29</v>
      </c>
      <c r="E161" s="1">
        <v>0</v>
      </c>
      <c r="F161" s="1">
        <v>0</v>
      </c>
      <c r="G161" s="2">
        <f t="shared" si="0"/>
        <v>8845.8528000000006</v>
      </c>
      <c r="H161" s="2">
        <f t="shared" si="1"/>
        <v>0.29000000000087311</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7311</v>
      </c>
      <c r="D162" s="1">
        <f>'PR-RAS'!E166</f>
        <v>6745.22</v>
      </c>
      <c r="E162" s="1">
        <v>0</v>
      </c>
      <c r="F162" s="1">
        <v>0</v>
      </c>
      <c r="G162" s="2">
        <f t="shared" si="0"/>
        <v>3349.0318400000006</v>
      </c>
      <c r="H162" s="2">
        <f t="shared" si="1"/>
        <v>0.22000000000025466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11032</v>
      </c>
      <c r="D164" s="1">
        <f>'PR-RAS'!E168</f>
        <v>1510</v>
      </c>
      <c r="E164" s="1">
        <v>0</v>
      </c>
      <c r="F164" s="1">
        <v>0</v>
      </c>
      <c r="G164" s="2">
        <f t="shared" si="0"/>
        <v>2290.4760000000001</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289299</v>
      </c>
      <c r="D165" s="1">
        <f>'PR-RAS'!E169</f>
        <v>377772.79999999999</v>
      </c>
      <c r="E165" s="1">
        <v>0</v>
      </c>
      <c r="F165" s="1">
        <v>0</v>
      </c>
      <c r="G165" s="2">
        <f t="shared" si="0"/>
        <v>171354.51440000001</v>
      </c>
      <c r="H165" s="2">
        <f t="shared" si="1"/>
        <v>0.20000000001164153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32680</v>
      </c>
      <c r="D166" s="1">
        <f>'PR-RAS'!E170</f>
        <v>43904.17</v>
      </c>
      <c r="E166" s="1">
        <v>0</v>
      </c>
      <c r="F166" s="1">
        <v>0</v>
      </c>
      <c r="G166" s="2">
        <f t="shared" si="0"/>
        <v>19880.576100000002</v>
      </c>
      <c r="H166" s="2">
        <f t="shared" si="1"/>
        <v>0.16999999999825377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211173</v>
      </c>
      <c r="D168" s="1">
        <f>'PR-RAS'!E172</f>
        <v>312515.62</v>
      </c>
      <c r="E168" s="1">
        <v>0</v>
      </c>
      <c r="F168" s="1">
        <v>0</v>
      </c>
      <c r="G168" s="2">
        <f t="shared" si="0"/>
        <v>139646.10808000001</v>
      </c>
      <c r="H168" s="2">
        <f t="shared" si="1"/>
        <v>0.38000000000465661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27537</v>
      </c>
      <c r="D169" s="1">
        <f>'PR-RAS'!E173</f>
        <v>8893.07</v>
      </c>
      <c r="E169" s="1">
        <v>0</v>
      </c>
      <c r="F169" s="1">
        <v>0</v>
      </c>
      <c r="G169" s="2">
        <f t="shared" si="0"/>
        <v>7614.2875200000008</v>
      </c>
      <c r="H169" s="2">
        <f t="shared" si="1"/>
        <v>6.9999999999708962E-2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17909</v>
      </c>
      <c r="D170" s="1">
        <f>'PR-RAS'!E174</f>
        <v>8988.4500000000007</v>
      </c>
      <c r="E170" s="1">
        <v>0</v>
      </c>
      <c r="F170" s="1">
        <v>0</v>
      </c>
      <c r="G170" s="2">
        <f t="shared" si="0"/>
        <v>6064.7171000000008</v>
      </c>
      <c r="H170" s="2">
        <f t="shared" si="1"/>
        <v>0.4500000000007276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3471.49</v>
      </c>
      <c r="E172" s="1">
        <v>0</v>
      </c>
      <c r="F172" s="1">
        <v>0</v>
      </c>
      <c r="G172" s="2">
        <f t="shared" si="0"/>
        <v>1187.2495799999999</v>
      </c>
      <c r="H172" s="2">
        <f t="shared" si="1"/>
        <v>0.48999999999978172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991001</v>
      </c>
      <c r="D173" s="1">
        <f>'PR-RAS'!E177</f>
        <v>1725357.15</v>
      </c>
      <c r="E173" s="1">
        <v>0</v>
      </c>
      <c r="F173" s="1">
        <v>0</v>
      </c>
      <c r="G173" s="2">
        <f t="shared" si="0"/>
        <v>763975.03159999987</v>
      </c>
      <c r="H173" s="2">
        <f t="shared" si="1"/>
        <v>0.14999999990686774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30129</v>
      </c>
      <c r="D174" s="1">
        <f>'PR-RAS'!E178</f>
        <v>82560.97</v>
      </c>
      <c r="E174" s="1">
        <v>0</v>
      </c>
      <c r="F174" s="1">
        <v>0</v>
      </c>
      <c r="G174" s="2">
        <f t="shared" si="0"/>
        <v>33778.412619999996</v>
      </c>
      <c r="H174" s="2">
        <f t="shared" si="1"/>
        <v>2.9999999998835847E-2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491980</v>
      </c>
      <c r="D175" s="1">
        <f>'PR-RAS'!E179</f>
        <v>678106.34</v>
      </c>
      <c r="E175" s="1">
        <v>0</v>
      </c>
      <c r="F175" s="1">
        <v>0</v>
      </c>
      <c r="G175" s="2">
        <f t="shared" si="0"/>
        <v>321585.52631999995</v>
      </c>
      <c r="H175" s="2">
        <f t="shared" si="1"/>
        <v>0.33999999996740371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91540</v>
      </c>
      <c r="D176" s="1">
        <f>'PR-RAS'!E180</f>
        <v>120872.63</v>
      </c>
      <c r="E176" s="1">
        <v>0</v>
      </c>
      <c r="F176" s="1">
        <v>0</v>
      </c>
      <c r="G176" s="2">
        <f t="shared" si="0"/>
        <v>58324.9205</v>
      </c>
      <c r="H176" s="2">
        <f t="shared" si="1"/>
        <v>0.36999999999534339</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151636</v>
      </c>
      <c r="D177" s="1">
        <f>'PR-RAS'!E181</f>
        <v>432976.83</v>
      </c>
      <c r="E177" s="1">
        <v>0</v>
      </c>
      <c r="F177" s="1">
        <v>0</v>
      </c>
      <c r="G177" s="2">
        <f t="shared" si="0"/>
        <v>179095.78015999999</v>
      </c>
      <c r="H177" s="2">
        <f t="shared" si="1"/>
        <v>0.16999999998370185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18755</v>
      </c>
      <c r="D178" s="1">
        <f>'PR-RAS'!E182</f>
        <v>43286.41</v>
      </c>
      <c r="E178" s="1">
        <v>0</v>
      </c>
      <c r="F178" s="1">
        <v>0</v>
      </c>
      <c r="G178" s="2">
        <f t="shared" si="0"/>
        <v>18643.024140000001</v>
      </c>
      <c r="H178" s="2">
        <f t="shared" si="1"/>
        <v>0.41000000000349246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25955</v>
      </c>
      <c r="D179" s="1">
        <f>'PR-RAS'!E183</f>
        <v>30377.5</v>
      </c>
      <c r="E179" s="1">
        <v>0</v>
      </c>
      <c r="F179" s="1">
        <v>0</v>
      </c>
      <c r="G179" s="2">
        <f t="shared" si="0"/>
        <v>15434.38</v>
      </c>
      <c r="H179" s="2">
        <f t="shared" si="1"/>
        <v>0.5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154297</v>
      </c>
      <c r="D180" s="1">
        <f>'PR-RAS'!E184</f>
        <v>304529.02</v>
      </c>
      <c r="E180" s="1">
        <v>0</v>
      </c>
      <c r="F180" s="1">
        <v>0</v>
      </c>
      <c r="G180" s="2">
        <f t="shared" si="0"/>
        <v>136640.55215999999</v>
      </c>
      <c r="H180" s="2">
        <f t="shared" si="1"/>
        <v>2.0000000018626451E-2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15250</v>
      </c>
      <c r="D181" s="1">
        <f>'PR-RAS'!E185</f>
        <v>21876.25</v>
      </c>
      <c r="E181" s="1">
        <v>0</v>
      </c>
      <c r="F181" s="1">
        <v>0</v>
      </c>
      <c r="G181" s="2">
        <f t="shared" si="0"/>
        <v>10620.449999999999</v>
      </c>
      <c r="H181" s="2">
        <f t="shared" si="1"/>
        <v>0.25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11459</v>
      </c>
      <c r="D182" s="1">
        <f>'PR-RAS'!E186</f>
        <v>10771.2</v>
      </c>
      <c r="E182" s="1">
        <v>0</v>
      </c>
      <c r="F182" s="1">
        <v>0</v>
      </c>
      <c r="G182" s="2">
        <f t="shared" si="0"/>
        <v>5973.2534000000005</v>
      </c>
      <c r="H182" s="2">
        <f t="shared" si="1"/>
        <v>0.2000000000007276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401927</v>
      </c>
      <c r="D184" s="1">
        <f>'PR-RAS'!E188</f>
        <v>290533.16000000003</v>
      </c>
      <c r="E184" s="1">
        <v>0</v>
      </c>
      <c r="F184" s="1">
        <v>0</v>
      </c>
      <c r="G184" s="2">
        <f t="shared" si="0"/>
        <v>179887.77756000002</v>
      </c>
      <c r="H184" s="2">
        <f t="shared" si="1"/>
        <v>0.16000000003259629</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142895</v>
      </c>
      <c r="D185" s="1">
        <f>'PR-RAS'!E189</f>
        <v>33490.04</v>
      </c>
      <c r="E185" s="1">
        <v>0</v>
      </c>
      <c r="F185" s="1">
        <v>0</v>
      </c>
      <c r="G185" s="2">
        <f t="shared" si="0"/>
        <v>38617.014719999999</v>
      </c>
      <c r="H185" s="2">
        <f t="shared" si="1"/>
        <v>4.0000000000873115E-2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20818</v>
      </c>
      <c r="D186" s="1">
        <f>'PR-RAS'!E190</f>
        <v>26662.25</v>
      </c>
      <c r="E186" s="1">
        <v>0</v>
      </c>
      <c r="F186" s="1">
        <v>0</v>
      </c>
      <c r="G186" s="2">
        <f t="shared" si="0"/>
        <v>13716.362499999999</v>
      </c>
      <c r="H186" s="2">
        <f t="shared" si="1"/>
        <v>0.25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20965</v>
      </c>
      <c r="D187" s="1">
        <f>'PR-RAS'!E191</f>
        <v>89382.48</v>
      </c>
      <c r="E187" s="1">
        <v>0</v>
      </c>
      <c r="F187" s="1">
        <v>0</v>
      </c>
      <c r="G187" s="2">
        <f t="shared" si="0"/>
        <v>37149.772559999998</v>
      </c>
      <c r="H187" s="2">
        <f t="shared" si="1"/>
        <v>0.47999999999592546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217249</v>
      </c>
      <c r="D191" s="1">
        <f>'PR-RAS'!E195</f>
        <v>140998.39000000001</v>
      </c>
      <c r="E191" s="1">
        <v>0</v>
      </c>
      <c r="F191" s="1">
        <v>0</v>
      </c>
      <c r="G191" s="2">
        <f t="shared" si="0"/>
        <v>94856.698200000013</v>
      </c>
      <c r="H191" s="2">
        <f t="shared" si="1"/>
        <v>0.39000000001396984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41647</v>
      </c>
      <c r="D192" s="1">
        <f>'PR-RAS'!E196</f>
        <v>23504.760000000002</v>
      </c>
      <c r="E192" s="1">
        <v>0</v>
      </c>
      <c r="F192" s="1">
        <v>0</v>
      </c>
      <c r="G192" s="2">
        <f t="shared" si="0"/>
        <v>16933.39532</v>
      </c>
      <c r="H192" s="2">
        <f t="shared" si="1"/>
        <v>0.23999999999796273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12253</v>
      </c>
      <c r="D198" s="1">
        <f>'PR-RAS'!E202</f>
        <v>11428.92</v>
      </c>
      <c r="E198" s="1">
        <v>0</v>
      </c>
      <c r="F198" s="1">
        <v>0</v>
      </c>
      <c r="G198" s="2">
        <f t="shared" si="0"/>
        <v>6916.8354799999997</v>
      </c>
      <c r="H198" s="2">
        <f t="shared" si="1"/>
        <v>7.999999999992724E-2</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1868</v>
      </c>
      <c r="D200" s="1">
        <f>'PR-RAS'!E204</f>
        <v>0</v>
      </c>
      <c r="E200" s="1">
        <v>0</v>
      </c>
      <c r="F200" s="1">
        <v>0</v>
      </c>
      <c r="G200" s="2">
        <f t="shared" si="0"/>
        <v>371.73200000000003</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5379</v>
      </c>
      <c r="D201" s="1">
        <f>'PR-RAS'!E205</f>
        <v>8654.76</v>
      </c>
      <c r="E201" s="1">
        <v>0</v>
      </c>
      <c r="F201" s="1">
        <v>0</v>
      </c>
      <c r="G201" s="2">
        <f t="shared" si="0"/>
        <v>4537.7040000000006</v>
      </c>
      <c r="H201" s="2">
        <f t="shared" si="1"/>
        <v>0.23999999999978172</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5006</v>
      </c>
      <c r="D202" s="1">
        <f>'PR-RAS'!E206</f>
        <v>2774.16</v>
      </c>
      <c r="E202" s="1">
        <v>0</v>
      </c>
      <c r="F202" s="1">
        <v>0</v>
      </c>
      <c r="G202" s="2">
        <f t="shared" si="0"/>
        <v>2121.4183200000002</v>
      </c>
      <c r="H202" s="2">
        <f t="shared" si="1"/>
        <v>0.15999999999985448</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29394</v>
      </c>
      <c r="D206" s="1">
        <f>'PR-RAS'!E210</f>
        <v>12075.84</v>
      </c>
      <c r="E206" s="1">
        <v>0</v>
      </c>
      <c r="F206" s="1">
        <v>0</v>
      </c>
      <c r="G206" s="2">
        <f t="shared" si="0"/>
        <v>10976.864399999999</v>
      </c>
      <c r="H206" s="2">
        <f t="shared" si="1"/>
        <v>0.15999999999985448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15924</v>
      </c>
      <c r="D207" s="1">
        <f>'PR-RAS'!E211</f>
        <v>11467.74</v>
      </c>
      <c r="E207" s="1">
        <v>0</v>
      </c>
      <c r="F207" s="1">
        <v>0</v>
      </c>
      <c r="G207" s="2">
        <f t="shared" si="0"/>
        <v>8005.0528799999984</v>
      </c>
      <c r="H207" s="2">
        <f t="shared" si="1"/>
        <v>0.26000000000021828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1.4</v>
      </c>
      <c r="E208" s="1">
        <v>0</v>
      </c>
      <c r="F208" s="1">
        <v>0</v>
      </c>
      <c r="G208" s="2">
        <f t="shared" si="0"/>
        <v>0.57959999999999989</v>
      </c>
      <c r="H208" s="2">
        <f t="shared" si="1"/>
        <v>0.39999999999999991</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1588</v>
      </c>
      <c r="D209" s="1">
        <f>'PR-RAS'!E213</f>
        <v>606.70000000000005</v>
      </c>
      <c r="E209" s="1">
        <v>0</v>
      </c>
      <c r="F209" s="1">
        <v>0</v>
      </c>
      <c r="G209" s="2">
        <f t="shared" si="0"/>
        <v>582.69119999999998</v>
      </c>
      <c r="H209" s="2">
        <f t="shared" si="1"/>
        <v>0.29999999999995453</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11882</v>
      </c>
      <c r="D210" s="1">
        <f>'PR-RAS'!E214</f>
        <v>0</v>
      </c>
      <c r="E210" s="1">
        <v>0</v>
      </c>
      <c r="F210" s="1">
        <v>0</v>
      </c>
      <c r="G210" s="2">
        <f t="shared" si="0"/>
        <v>2483.3379999999997</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399996</v>
      </c>
      <c r="D220" s="1">
        <f>'PR-RAS'!E224</f>
        <v>406853</v>
      </c>
      <c r="E220" s="1">
        <v>0</v>
      </c>
      <c r="F220" s="1">
        <v>0</v>
      </c>
      <c r="G220" s="2">
        <f t="shared" si="0"/>
        <v>265800.73800000001</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399996</v>
      </c>
      <c r="D227" s="1">
        <f>'PR-RAS'!E231</f>
        <v>406853</v>
      </c>
      <c r="E227" s="1">
        <v>0</v>
      </c>
      <c r="F227" s="1">
        <v>0</v>
      </c>
      <c r="G227" s="2">
        <f t="shared" si="0"/>
        <v>274296.652</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399996</v>
      </c>
      <c r="D228" s="1">
        <f>'PR-RAS'!E232</f>
        <v>406853</v>
      </c>
      <c r="E228" s="1">
        <v>0</v>
      </c>
      <c r="F228" s="1">
        <v>0</v>
      </c>
      <c r="G228" s="2">
        <f t="shared" si="0"/>
        <v>275510.35399999999</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172636</v>
      </c>
      <c r="D248" s="1">
        <f>'PR-RAS'!E252</f>
        <v>238569.39</v>
      </c>
      <c r="E248" s="1">
        <v>0</v>
      </c>
      <c r="F248" s="1">
        <v>0</v>
      </c>
      <c r="G248" s="2">
        <f t="shared" si="0"/>
        <v>160494.37066000002</v>
      </c>
      <c r="H248" s="2">
        <f t="shared" si="1"/>
        <v>0.39000000001396984</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172636</v>
      </c>
      <c r="D255" s="1">
        <f>'PR-RAS'!E259</f>
        <v>238569.39</v>
      </c>
      <c r="E255" s="1">
        <v>0</v>
      </c>
      <c r="F255" s="1">
        <v>0</v>
      </c>
      <c r="G255" s="2">
        <f t="shared" si="0"/>
        <v>165042.79412000001</v>
      </c>
      <c r="H255" s="2">
        <f t="shared" si="1"/>
        <v>0.39000000001396984</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154756</v>
      </c>
      <c r="D256" s="1">
        <f>'PR-RAS'!E260</f>
        <v>152029.03</v>
      </c>
      <c r="E256" s="1">
        <v>0</v>
      </c>
      <c r="F256" s="1">
        <v>0</v>
      </c>
      <c r="G256" s="2">
        <f t="shared" si="0"/>
        <v>116997.58530000001</v>
      </c>
      <c r="H256" s="2">
        <f t="shared" si="1"/>
        <v>2.9999999998835847E-2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17880</v>
      </c>
      <c r="D257" s="1">
        <f>'PR-RAS'!E261</f>
        <v>86540.36</v>
      </c>
      <c r="E257" s="1">
        <v>0</v>
      </c>
      <c r="F257" s="1">
        <v>0</v>
      </c>
      <c r="G257" s="2">
        <f t="shared" si="0"/>
        <v>48885.944320000002</v>
      </c>
      <c r="H257" s="2">
        <f t="shared" si="1"/>
        <v>0.36000000000058208</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374425</v>
      </c>
      <c r="D259" s="1">
        <f>'PR-RAS'!E263</f>
        <v>1070740.1600000001</v>
      </c>
      <c r="E259" s="1">
        <v>0</v>
      </c>
      <c r="F259" s="1">
        <v>0</v>
      </c>
      <c r="G259" s="2">
        <f t="shared" si="0"/>
        <v>649103.57256000012</v>
      </c>
      <c r="H259" s="2">
        <f t="shared" si="1"/>
        <v>0.16000000014901161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306221</v>
      </c>
      <c r="D260" s="1">
        <f>'PR-RAS'!E264</f>
        <v>355661.76</v>
      </c>
      <c r="E260" s="1">
        <v>0</v>
      </c>
      <c r="F260" s="1">
        <v>0</v>
      </c>
      <c r="G260" s="2">
        <f t="shared" si="0"/>
        <v>263544.03068000003</v>
      </c>
      <c r="H260" s="2">
        <f t="shared" si="1"/>
        <v>0.23999999999068677</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306221</v>
      </c>
      <c r="D261" s="1">
        <f>'PR-RAS'!E265</f>
        <v>354264.26</v>
      </c>
      <c r="E261" s="1">
        <v>0</v>
      </c>
      <c r="F261" s="1">
        <v>0</v>
      </c>
      <c r="G261" s="2">
        <f t="shared" si="0"/>
        <v>263834.87520000001</v>
      </c>
      <c r="H261" s="2">
        <f t="shared" si="1"/>
        <v>0.26000000000931323</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1397.5</v>
      </c>
      <c r="E262" s="1">
        <v>0</v>
      </c>
      <c r="F262" s="1">
        <v>0</v>
      </c>
      <c r="G262" s="2">
        <f t="shared" si="0"/>
        <v>729.495</v>
      </c>
      <c r="H262" s="2">
        <f t="shared" si="1"/>
        <v>0.5</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68204</v>
      </c>
      <c r="D275" s="1">
        <f>'PR-RAS'!E279</f>
        <v>715078.4</v>
      </c>
      <c r="E275" s="1">
        <v>0</v>
      </c>
      <c r="F275" s="1">
        <v>0</v>
      </c>
      <c r="G275" s="2">
        <f t="shared" si="8"/>
        <v>410550.85920000006</v>
      </c>
      <c r="H275" s="2">
        <f t="shared" si="9"/>
        <v>0.40000000002328306</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68204</v>
      </c>
      <c r="D276" s="1">
        <f>'PR-RAS'!E280</f>
        <v>715078.4</v>
      </c>
      <c r="E276" s="1">
        <v>0</v>
      </c>
      <c r="F276" s="1">
        <v>0</v>
      </c>
      <c r="G276" s="2">
        <f t="shared" si="8"/>
        <v>412049.22000000003</v>
      </c>
      <c r="H276" s="2">
        <f t="shared" si="9"/>
        <v>0.40000000002328306</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4056895</v>
      </c>
      <c r="D285" s="1">
        <f>'PR-RAS'!E289</f>
        <v>5086263.76</v>
      </c>
      <c r="E285" s="1">
        <v>0</v>
      </c>
      <c r="F285" s="1">
        <v>0</v>
      </c>
      <c r="G285" s="2">
        <f t="shared" si="8"/>
        <v>4041155.9956799997</v>
      </c>
      <c r="H285" s="2">
        <f t="shared" si="9"/>
        <v>0.24000000022351742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1548437</v>
      </c>
      <c r="D286" s="1">
        <f>'PR-RAS'!E290</f>
        <v>2117087.34</v>
      </c>
      <c r="E286" s="1">
        <v>0</v>
      </c>
      <c r="F286" s="1">
        <v>0</v>
      </c>
      <c r="G286" s="2">
        <f t="shared" si="8"/>
        <v>1648044.3287999998</v>
      </c>
      <c r="H286" s="2">
        <f t="shared" si="9"/>
        <v>0.33999999985098839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3625430</v>
      </c>
      <c r="D288" s="1">
        <f>'PR-RAS'!E292</f>
        <v>5180233.91</v>
      </c>
      <c r="E288" s="1">
        <v>0</v>
      </c>
      <c r="F288" s="1">
        <v>0</v>
      </c>
      <c r="G288" s="2">
        <f t="shared" si="8"/>
        <v>4013952.6743399999</v>
      </c>
      <c r="H288" s="2">
        <f t="shared" si="9"/>
        <v>8.9999999850988388E-2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1385737.84</v>
      </c>
      <c r="E290" s="1">
        <v>0</v>
      </c>
      <c r="F290" s="1">
        <v>0</v>
      </c>
      <c r="G290" s="2">
        <f t="shared" si="8"/>
        <v>800956.47152000002</v>
      </c>
      <c r="H290" s="2">
        <f t="shared" si="9"/>
        <v>0.15999999991618097</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129.24</v>
      </c>
      <c r="E291" s="1">
        <v>0</v>
      </c>
      <c r="F291" s="1">
        <v>0</v>
      </c>
      <c r="G291" s="2">
        <f t="shared" si="8"/>
        <v>74.959199999999996</v>
      </c>
      <c r="H291" s="2">
        <f t="shared" si="9"/>
        <v>0.24000000000000909</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10184</v>
      </c>
      <c r="D293" s="1">
        <f>'PR-RAS'!E298</f>
        <v>198771.03</v>
      </c>
      <c r="E293" s="1">
        <v>0</v>
      </c>
      <c r="F293" s="1">
        <v>0</v>
      </c>
      <c r="G293" s="2">
        <f t="shared" si="8"/>
        <v>119056.00951999999</v>
      </c>
      <c r="H293" s="2">
        <f t="shared" si="9"/>
        <v>2.9999999998835847E-2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181900</v>
      </c>
      <c r="E294" s="1">
        <v>0</v>
      </c>
      <c r="F294" s="1">
        <v>0</v>
      </c>
      <c r="G294" s="2">
        <f t="shared" si="8"/>
        <v>106593.4</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181900</v>
      </c>
      <c r="E295" s="1">
        <v>0</v>
      </c>
      <c r="F295" s="1">
        <v>0</v>
      </c>
      <c r="G295" s="2">
        <f t="shared" si="8"/>
        <v>106957.2</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181900</v>
      </c>
      <c r="E296" s="1">
        <v>0</v>
      </c>
      <c r="F296" s="1">
        <v>0</v>
      </c>
      <c r="G296" s="2">
        <f t="shared" si="8"/>
        <v>107321</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10184</v>
      </c>
      <c r="D306" s="1">
        <f>'PR-RAS'!E311</f>
        <v>16871.03</v>
      </c>
      <c r="E306" s="1">
        <v>0</v>
      </c>
      <c r="F306" s="1">
        <v>0</v>
      </c>
      <c r="G306" s="2">
        <f t="shared" si="8"/>
        <v>13397.448299999998</v>
      </c>
      <c r="H306" s="2">
        <f t="shared" si="9"/>
        <v>2.9999999998835847E-2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10184</v>
      </c>
      <c r="D307" s="1">
        <f>'PR-RAS'!E312</f>
        <v>16871.03</v>
      </c>
      <c r="E307" s="1">
        <v>0</v>
      </c>
      <c r="F307" s="1">
        <v>0</v>
      </c>
      <c r="G307" s="2">
        <f t="shared" si="8"/>
        <v>13441.37436</v>
      </c>
      <c r="H307" s="2">
        <f t="shared" si="9"/>
        <v>2.9999999998835847E-2</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2834</v>
      </c>
      <c r="D308" s="1">
        <f>'PR-RAS'!E313</f>
        <v>1271.03</v>
      </c>
      <c r="E308" s="1">
        <v>0</v>
      </c>
      <c r="F308" s="1">
        <v>0</v>
      </c>
      <c r="G308" s="2">
        <f t="shared" si="8"/>
        <v>1650.4504199999999</v>
      </c>
      <c r="H308" s="2">
        <f t="shared" si="9"/>
        <v>2.9999999999972715E-2</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7350</v>
      </c>
      <c r="D311" s="1">
        <f>'PR-RAS'!E316</f>
        <v>15600</v>
      </c>
      <c r="E311" s="1">
        <v>0</v>
      </c>
      <c r="F311" s="1">
        <v>0</v>
      </c>
      <c r="G311" s="2">
        <f t="shared" si="8"/>
        <v>11950.5</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1785106</v>
      </c>
      <c r="D345" s="1">
        <f>'PR-RAS'!E350</f>
        <v>1736081.8900000001</v>
      </c>
      <c r="E345" s="1">
        <v>0</v>
      </c>
      <c r="F345" s="1">
        <v>0</v>
      </c>
      <c r="G345" s="2">
        <f t="shared" si="8"/>
        <v>1808500.8043199999</v>
      </c>
      <c r="H345" s="2">
        <f t="shared" si="9"/>
        <v>0.10999999986961484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1785106</v>
      </c>
      <c r="D358" s="1">
        <f>'PR-RAS'!E363</f>
        <v>1717331.8900000001</v>
      </c>
      <c r="E358" s="1">
        <v>0</v>
      </c>
      <c r="F358" s="1">
        <v>0</v>
      </c>
      <c r="G358" s="2">
        <f t="shared" si="8"/>
        <v>1863457.81146</v>
      </c>
      <c r="H358" s="2">
        <f t="shared" si="9"/>
        <v>0.10999999986961484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1704840</v>
      </c>
      <c r="D359" s="1">
        <f>'PR-RAS'!E364</f>
        <v>1652085.8900000001</v>
      </c>
      <c r="E359" s="1">
        <v>0</v>
      </c>
      <c r="F359" s="1">
        <v>0</v>
      </c>
      <c r="G359" s="2">
        <f t="shared" si="8"/>
        <v>1793226.2172399999</v>
      </c>
      <c r="H359" s="2">
        <f t="shared" si="9"/>
        <v>0.10999999986961484</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595654</v>
      </c>
      <c r="D361" s="1">
        <f>'PR-RAS'!E366</f>
        <v>0</v>
      </c>
      <c r="E361" s="1">
        <v>0</v>
      </c>
      <c r="F361" s="1">
        <v>0</v>
      </c>
      <c r="G361" s="2">
        <f t="shared" si="8"/>
        <v>214435.44</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1109186</v>
      </c>
      <c r="D362" s="1">
        <f>'PR-RAS'!E367</f>
        <v>783262.5</v>
      </c>
      <c r="E362" s="1">
        <v>0</v>
      </c>
      <c r="F362" s="1">
        <v>0</v>
      </c>
      <c r="G362" s="2">
        <f t="shared" si="8"/>
        <v>965931.67099999997</v>
      </c>
      <c r="H362" s="2">
        <f t="shared" si="9"/>
        <v>0.5</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868823.39</v>
      </c>
      <c r="E363" s="1">
        <v>0</v>
      </c>
      <c r="F363" s="1">
        <v>0</v>
      </c>
      <c r="G363" s="2">
        <f t="shared" si="8"/>
        <v>629028.13436000003</v>
      </c>
      <c r="H363" s="2">
        <f t="shared" si="9"/>
        <v>0.39000000001396984</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27502</v>
      </c>
      <c r="D364" s="1">
        <f>'PR-RAS'!E369</f>
        <v>65246</v>
      </c>
      <c r="E364" s="1">
        <v>0</v>
      </c>
      <c r="F364" s="1">
        <v>0</v>
      </c>
      <c r="G364" s="2">
        <f t="shared" si="8"/>
        <v>57351.822</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15317</v>
      </c>
      <c r="D365" s="1">
        <f>'PR-RAS'!E370</f>
        <v>0</v>
      </c>
      <c r="E365" s="1">
        <v>0</v>
      </c>
      <c r="F365" s="1">
        <v>0</v>
      </c>
      <c r="G365" s="2">
        <f t="shared" si="8"/>
        <v>5575.3879999999999</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12185</v>
      </c>
      <c r="D371" s="1">
        <f>'PR-RAS'!E376</f>
        <v>65246</v>
      </c>
      <c r="E371" s="1">
        <v>0</v>
      </c>
      <c r="F371" s="1">
        <v>0</v>
      </c>
      <c r="G371" s="2">
        <f t="shared" si="8"/>
        <v>52790.49</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52764</v>
      </c>
      <c r="D386" s="1">
        <f>'PR-RAS'!E391</f>
        <v>0</v>
      </c>
      <c r="E386" s="1">
        <v>0</v>
      </c>
      <c r="F386" s="1">
        <v>0</v>
      </c>
      <c r="G386" s="2">
        <f t="shared" si="8"/>
        <v>20314.14</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3451</v>
      </c>
      <c r="D388" s="1">
        <f>'PR-RAS'!E393</f>
        <v>0</v>
      </c>
      <c r="E388" s="1">
        <v>0</v>
      </c>
      <c r="F388" s="1">
        <v>0</v>
      </c>
      <c r="G388" s="2">
        <f t="shared" si="8"/>
        <v>1335.537</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49313</v>
      </c>
      <c r="D389" s="1">
        <f>'PR-RAS'!E394</f>
        <v>0</v>
      </c>
      <c r="E389" s="1">
        <v>0</v>
      </c>
      <c r="F389" s="1">
        <v>0</v>
      </c>
      <c r="G389" s="2">
        <f t="shared" si="8"/>
        <v>19133.444</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18750</v>
      </c>
      <c r="E397" s="1">
        <v>0</v>
      </c>
      <c r="F397" s="1">
        <v>0</v>
      </c>
      <c r="G397" s="2">
        <f t="shared" si="8"/>
        <v>14850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18750</v>
      </c>
      <c r="E401" s="1">
        <v>0</v>
      </c>
      <c r="F401" s="1">
        <v>0</v>
      </c>
      <c r="G401" s="2">
        <f t="shared" si="8"/>
        <v>15000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1774922</v>
      </c>
      <c r="D403" s="1">
        <f>'PR-RAS'!E408</f>
        <v>1537310.86</v>
      </c>
      <c r="E403" s="1">
        <v>0</v>
      </c>
      <c r="F403" s="1">
        <v>0</v>
      </c>
      <c r="G403" s="2">
        <f t="shared" si="8"/>
        <v>1949516.5754400003</v>
      </c>
      <c r="H403" s="2">
        <f t="shared" si="9"/>
        <v>0.13999999989755452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4901149</v>
      </c>
      <c r="D405" s="1">
        <f>'PR-RAS'!E410</f>
        <v>6676071.7300000004</v>
      </c>
      <c r="E405" s="1">
        <v>0</v>
      </c>
      <c r="F405" s="1">
        <v>0</v>
      </c>
      <c r="G405" s="2">
        <f t="shared" si="8"/>
        <v>7374330.1538400007</v>
      </c>
      <c r="H405" s="2">
        <f t="shared" si="9"/>
        <v>0.26999999955296516</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8220.39</v>
      </c>
      <c r="E406" s="1">
        <v>0</v>
      </c>
      <c r="F406" s="1">
        <v>0</v>
      </c>
      <c r="G406" s="2">
        <f t="shared" si="8"/>
        <v>6658.5159000000003</v>
      </c>
      <c r="H406" s="2">
        <f t="shared" si="9"/>
        <v>0.38999999999941792</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5615516</v>
      </c>
      <c r="D407" s="1">
        <f>'PR-RAS'!E412</f>
        <v>7402122.1299999999</v>
      </c>
      <c r="E407" s="1">
        <v>0</v>
      </c>
      <c r="F407" s="1">
        <v>0</v>
      </c>
      <c r="G407" s="2">
        <f t="shared" si="8"/>
        <v>8290422.6655599996</v>
      </c>
      <c r="H407" s="2">
        <f t="shared" si="9"/>
        <v>0.12999999988824129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5842001</v>
      </c>
      <c r="D408" s="1">
        <f>'PR-RAS'!E413</f>
        <v>6822345.6500000004</v>
      </c>
      <c r="E408" s="1">
        <v>0</v>
      </c>
      <c r="F408" s="1">
        <v>0</v>
      </c>
      <c r="G408" s="2">
        <f t="shared" si="8"/>
        <v>7931083.7660999997</v>
      </c>
      <c r="H408" s="2">
        <f t="shared" si="9"/>
        <v>0.34999999962747097</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579776.47999999952</v>
      </c>
      <c r="E409" s="1">
        <v>0</v>
      </c>
      <c r="F409" s="1">
        <v>0</v>
      </c>
      <c r="G409" s="2">
        <f t="shared" si="8"/>
        <v>473097.60767999955</v>
      </c>
      <c r="H409" s="2">
        <f t="shared" si="9"/>
        <v>0.47999999951571226</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226485</v>
      </c>
      <c r="D410" s="1">
        <f>'PR-RAS'!E415</f>
        <v>0</v>
      </c>
      <c r="E410" s="1">
        <v>0</v>
      </c>
      <c r="F410" s="1">
        <v>0</v>
      </c>
      <c r="G410" s="2">
        <f t="shared" si="8"/>
        <v>92632.364999999991</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1275719</v>
      </c>
      <c r="D412" s="1">
        <f>'PR-RAS'!E417</f>
        <v>1495837.8200000003</v>
      </c>
      <c r="E412" s="1">
        <v>0</v>
      </c>
      <c r="F412" s="1">
        <v>0</v>
      </c>
      <c r="G412" s="2">
        <f t="shared" si="8"/>
        <v>1753899.1970400002</v>
      </c>
      <c r="H412" s="2">
        <f t="shared" si="9"/>
        <v>0.17999999970197678</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1393958.23</v>
      </c>
      <c r="E413" s="1">
        <v>0</v>
      </c>
      <c r="F413" s="1">
        <v>0</v>
      </c>
      <c r="G413" s="2">
        <f t="shared" si="8"/>
        <v>1148621.58152</v>
      </c>
      <c r="H413" s="2">
        <f t="shared" si="9"/>
        <v>0.22999999998137355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357489</v>
      </c>
      <c r="D414" s="1">
        <f>'PR-RAS'!E420</f>
        <v>0</v>
      </c>
      <c r="E414" s="1">
        <v>0</v>
      </c>
      <c r="F414" s="1">
        <v>0</v>
      </c>
      <c r="G414" s="2">
        <f t="shared" si="8"/>
        <v>147642.95699999999</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357489</v>
      </c>
      <c r="D478" s="1">
        <f>'PR-RAS'!E484</f>
        <v>0</v>
      </c>
      <c r="E478" s="1">
        <v>0</v>
      </c>
      <c r="F478" s="1">
        <v>0</v>
      </c>
      <c r="G478" s="2">
        <f t="shared" si="8"/>
        <v>170522.253</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357489</v>
      </c>
      <c r="D484" s="1">
        <f>'PR-RAS'!E490</f>
        <v>0</v>
      </c>
      <c r="E484" s="1">
        <v>0</v>
      </c>
      <c r="F484" s="1">
        <v>0</v>
      </c>
      <c r="G484" s="2">
        <f t="shared" si="8"/>
        <v>172667.18700000001</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357489</v>
      </c>
      <c r="D485" s="1">
        <f>'PR-RAS'!E491</f>
        <v>0</v>
      </c>
      <c r="E485" s="1">
        <v>0</v>
      </c>
      <c r="F485" s="1">
        <v>0</v>
      </c>
      <c r="G485" s="2">
        <f t="shared" si="8"/>
        <v>173024.67600000001</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355080</v>
      </c>
      <c r="D522" s="1">
        <f>'PR-RAS'!E528</f>
        <v>397550.95</v>
      </c>
      <c r="E522" s="1">
        <v>0</v>
      </c>
      <c r="F522" s="1">
        <v>0</v>
      </c>
      <c r="G522" s="2">
        <f t="shared" ref="G522:G809" si="10">(B522/1000)*(C522*1+D522*2)</f>
        <v>599244.76989999996</v>
      </c>
      <c r="H522" s="2">
        <f t="shared" ref="H522:H809" si="11">ABS(C522-ROUND(C522,0))+ABS(D522-ROUND(D522,0))</f>
        <v>4.9999999988358468E-2</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355080</v>
      </c>
      <c r="D587" s="1">
        <f>'PR-RAS'!E593</f>
        <v>397550.95</v>
      </c>
      <c r="E587" s="1">
        <v>0</v>
      </c>
      <c r="F587" s="1">
        <v>0</v>
      </c>
      <c r="G587" s="2">
        <f t="shared" si="10"/>
        <v>674006.5933999999</v>
      </c>
      <c r="H587" s="2">
        <f t="shared" si="11"/>
        <v>4.9999999988358468E-2</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355080</v>
      </c>
      <c r="D599" s="1">
        <f>'PR-RAS'!E605</f>
        <v>397550.95</v>
      </c>
      <c r="E599" s="1">
        <v>0</v>
      </c>
      <c r="F599" s="1">
        <v>0</v>
      </c>
      <c r="G599" s="2">
        <f t="shared" si="10"/>
        <v>687808.77619999996</v>
      </c>
      <c r="H599" s="2">
        <f t="shared" si="11"/>
        <v>4.9999999988358468E-2</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355080</v>
      </c>
      <c r="D602" s="1">
        <f>'PR-RAS'!E608</f>
        <v>397550.95</v>
      </c>
      <c r="E602" s="1">
        <v>0</v>
      </c>
      <c r="F602" s="1">
        <v>0</v>
      </c>
      <c r="G602" s="2">
        <f t="shared" si="10"/>
        <v>691259.32189999986</v>
      </c>
      <c r="H602" s="2">
        <f t="shared" si="11"/>
        <v>4.9999999988358468E-2</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2409</v>
      </c>
      <c r="D629" s="1">
        <f>'PR-RAS'!E635</f>
        <v>0</v>
      </c>
      <c r="E629" s="1">
        <v>0</v>
      </c>
      <c r="F629" s="1">
        <v>0</v>
      </c>
      <c r="G629" s="2">
        <f t="shared" si="10"/>
        <v>1512.8520000000001</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397550.95</v>
      </c>
      <c r="E630" s="1">
        <v>0</v>
      </c>
      <c r="F630" s="1">
        <v>0</v>
      </c>
      <c r="G630" s="2">
        <f t="shared" si="10"/>
        <v>500119.09510000004</v>
      </c>
      <c r="H630" s="2">
        <f t="shared" si="11"/>
        <v>4.9999999988358468E-2</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354329</v>
      </c>
      <c r="D631" s="1">
        <f>'PR-RAS'!E637</f>
        <v>356282.41</v>
      </c>
      <c r="E631" s="1">
        <v>0</v>
      </c>
      <c r="F631" s="1">
        <v>0</v>
      </c>
      <c r="G631" s="2">
        <f t="shared" si="10"/>
        <v>672143.10659999994</v>
      </c>
      <c r="H631" s="2">
        <f t="shared" si="11"/>
        <v>0.40999999997438863</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5973005</v>
      </c>
      <c r="D633" s="1">
        <f>'PR-RAS'!E639</f>
        <v>7402122.1299999999</v>
      </c>
      <c r="E633" s="1">
        <v>0</v>
      </c>
      <c r="F633" s="1">
        <v>0</v>
      </c>
      <c r="G633" s="2">
        <f t="shared" si="10"/>
        <v>13131221.532319998</v>
      </c>
      <c r="H633" s="2">
        <f t="shared" si="11"/>
        <v>0.12999999988824129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6197081</v>
      </c>
      <c r="D634" s="1">
        <f>'PR-RAS'!E640</f>
        <v>7219896.6000000006</v>
      </c>
      <c r="E634" s="1">
        <v>0</v>
      </c>
      <c r="F634" s="1">
        <v>0</v>
      </c>
      <c r="G634" s="2">
        <f t="shared" si="10"/>
        <v>13063141.368600002</v>
      </c>
      <c r="H634" s="2">
        <f t="shared" si="11"/>
        <v>0.39999999944120646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182225.52999999933</v>
      </c>
      <c r="E635" s="1">
        <v>0</v>
      </c>
      <c r="F635" s="1">
        <v>0</v>
      </c>
      <c r="G635" s="2">
        <f t="shared" si="10"/>
        <v>231061.97203999915</v>
      </c>
      <c r="H635" s="2">
        <f t="shared" si="11"/>
        <v>0.47000000067055225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224076</v>
      </c>
      <c r="D636" s="1">
        <f>'PR-RAS'!E642</f>
        <v>0</v>
      </c>
      <c r="E636" s="1">
        <v>0</v>
      </c>
      <c r="F636" s="1">
        <v>0</v>
      </c>
      <c r="G636" s="2">
        <f t="shared" si="10"/>
        <v>142288.26</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921390</v>
      </c>
      <c r="D638" s="1">
        <f>'PR-RAS'!E644</f>
        <v>1139555.4100000004</v>
      </c>
      <c r="E638" s="1">
        <v>0</v>
      </c>
      <c r="F638" s="1">
        <v>0</v>
      </c>
      <c r="G638" s="2">
        <f t="shared" si="10"/>
        <v>2038719.0223400006</v>
      </c>
      <c r="H638" s="2">
        <f t="shared" si="11"/>
        <v>0.41000000038184226</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1145466</v>
      </c>
      <c r="D640" s="1">
        <f>'PR-RAS'!E646</f>
        <v>957329.88000000105</v>
      </c>
      <c r="E640" s="1">
        <v>0</v>
      </c>
      <c r="F640" s="1">
        <v>0</v>
      </c>
      <c r="G640" s="2">
        <f t="shared" si="10"/>
        <v>1955420.3606400015</v>
      </c>
      <c r="H640" s="2">
        <f t="shared" si="11"/>
        <v>0.11999999894760549</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255</v>
      </c>
      <c r="D642" s="1">
        <f>'PR-RAS'!E649</f>
        <v>35848.720000000001</v>
      </c>
      <c r="E642" s="1">
        <v>0</v>
      </c>
      <c r="F642" s="1">
        <v>0</v>
      </c>
      <c r="G642" s="2">
        <f t="shared" si="10"/>
        <v>46121.514040000002</v>
      </c>
      <c r="H642" s="2">
        <f t="shared" si="11"/>
        <v>0.27999999999883585</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5941023</v>
      </c>
      <c r="D643" s="1">
        <f>'PR-RAS'!E650</f>
        <v>8038457.6399999997</v>
      </c>
      <c r="E643" s="1">
        <v>0</v>
      </c>
      <c r="F643" s="1">
        <v>0</v>
      </c>
      <c r="G643" s="2">
        <f t="shared" si="10"/>
        <v>14135516.37576</v>
      </c>
      <c r="H643" s="2">
        <f t="shared" si="11"/>
        <v>0.36000000033527613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5905429</v>
      </c>
      <c r="D644" s="1">
        <f>'PR-RAS'!E651</f>
        <v>7748388.8799999999</v>
      </c>
      <c r="E644" s="1">
        <v>0</v>
      </c>
      <c r="F644" s="1">
        <v>0</v>
      </c>
      <c r="G644" s="2">
        <f t="shared" si="10"/>
        <v>13761618.946679998</v>
      </c>
      <c r="H644" s="2">
        <f t="shared" si="11"/>
        <v>0.12000000011175871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35849</v>
      </c>
      <c r="D645" s="1">
        <f>'PR-RAS'!E652</f>
        <v>325917.47999999952</v>
      </c>
      <c r="E645" s="1">
        <v>0</v>
      </c>
      <c r="F645" s="1">
        <v>0</v>
      </c>
      <c r="G645" s="2">
        <f t="shared" si="10"/>
        <v>442868.47023999941</v>
      </c>
      <c r="H645" s="2">
        <f t="shared" si="11"/>
        <v>0.47999999951571226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14</v>
      </c>
      <c r="D646" s="1">
        <f>'PR-RAS'!E653</f>
        <v>11</v>
      </c>
      <c r="E646" s="1">
        <v>0</v>
      </c>
      <c r="F646" s="1">
        <v>0</v>
      </c>
      <c r="G646" s="2">
        <f t="shared" si="10"/>
        <v>23.22</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15</v>
      </c>
      <c r="D648" s="1">
        <f>'PR-RAS'!E655</f>
        <v>7</v>
      </c>
      <c r="E648" s="1">
        <v>0</v>
      </c>
      <c r="F648" s="1">
        <v>0</v>
      </c>
      <c r="G648" s="2">
        <f t="shared" si="10"/>
        <v>18.763000000000002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1497520</v>
      </c>
      <c r="D654" s="1">
        <f>'PR-RAS'!E661</f>
        <v>571063.31999999995</v>
      </c>
      <c r="E654" s="1">
        <v>0</v>
      </c>
      <c r="F654" s="1">
        <v>0</v>
      </c>
      <c r="G654" s="2">
        <f t="shared" si="10"/>
        <v>1723689.2559199999</v>
      </c>
      <c r="H654" s="2">
        <f t="shared" si="11"/>
        <v>0.31999999994877726</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319232</v>
      </c>
      <c r="D655" s="1">
        <f>'PR-RAS'!E662</f>
        <v>1154248.6499999999</v>
      </c>
      <c r="E655" s="1">
        <v>0</v>
      </c>
      <c r="F655" s="1">
        <v>0</v>
      </c>
      <c r="G655" s="2">
        <f t="shared" si="10"/>
        <v>1718534.9622</v>
      </c>
      <c r="H655" s="2">
        <f t="shared" si="11"/>
        <v>0.35000000009313226</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566497.44999999995</v>
      </c>
      <c r="E658" s="1">
        <v>0</v>
      </c>
      <c r="F658" s="1">
        <v>0</v>
      </c>
      <c r="G658" s="2">
        <f t="shared" si="10"/>
        <v>744377.64929999993</v>
      </c>
      <c r="H658" s="2">
        <f t="shared" si="11"/>
        <v>0.44999999995343387</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62495</v>
      </c>
      <c r="D662" s="1">
        <f>'PR-RAS'!E669</f>
        <v>34453.86</v>
      </c>
      <c r="E662" s="1">
        <v>0</v>
      </c>
      <c r="F662" s="1">
        <v>0</v>
      </c>
      <c r="G662" s="2">
        <f t="shared" si="10"/>
        <v>86857.197920000006</v>
      </c>
      <c r="H662" s="2">
        <f t="shared" si="11"/>
        <v>0.13999999999941792</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215010</v>
      </c>
      <c r="D663" s="1">
        <f>'PR-RAS'!E670</f>
        <v>363097.52</v>
      </c>
      <c r="E663" s="1">
        <v>0</v>
      </c>
      <c r="F663" s="1">
        <v>0</v>
      </c>
      <c r="G663" s="2">
        <f t="shared" si="10"/>
        <v>623077.73648000008</v>
      </c>
      <c r="H663" s="2">
        <f t="shared" si="11"/>
        <v>0.47999999998137355</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472078</v>
      </c>
      <c r="D687" s="1">
        <f>'PR-RAS'!E694</f>
        <v>492130.14</v>
      </c>
      <c r="E687" s="1">
        <v>0</v>
      </c>
      <c r="F687" s="1">
        <v>0</v>
      </c>
      <c r="G687" s="2">
        <f t="shared" si="10"/>
        <v>999048.06008000008</v>
      </c>
      <c r="H687" s="2">
        <f t="shared" si="11"/>
        <v>0.14000000001396984</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35045</v>
      </c>
      <c r="D688" s="1">
        <f>'PR-RAS'!E695</f>
        <v>0</v>
      </c>
      <c r="E688" s="1">
        <v>0</v>
      </c>
      <c r="F688" s="1">
        <v>0</v>
      </c>
      <c r="G688" s="2">
        <f t="shared" si="10"/>
        <v>24075.915000000001</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11261.46</v>
      </c>
      <c r="E705" s="1">
        <v>0</v>
      </c>
      <c r="F705" s="1">
        <v>0</v>
      </c>
      <c r="G705" s="2">
        <f t="shared" si="10"/>
        <v>15856.135679999998</v>
      </c>
      <c r="H705" s="2">
        <f t="shared" si="11"/>
        <v>0.45999999999912689</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2500</v>
      </c>
      <c r="D710" s="1">
        <f>'PR-RAS'!E717</f>
        <v>2000</v>
      </c>
      <c r="E710" s="1">
        <v>0</v>
      </c>
      <c r="F710" s="1">
        <v>0</v>
      </c>
      <c r="G710" s="2">
        <f t="shared" si="10"/>
        <v>4608.5</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7311</v>
      </c>
      <c r="D711" s="1">
        <f>'PR-RAS'!E718</f>
        <v>6745.22</v>
      </c>
      <c r="E711" s="1">
        <v>0</v>
      </c>
      <c r="F711" s="1">
        <v>0</v>
      </c>
      <c r="G711" s="2">
        <f t="shared" si="10"/>
        <v>14769.022400000002</v>
      </c>
      <c r="H711" s="2">
        <f t="shared" si="11"/>
        <v>0.22000000000025466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10316.23</v>
      </c>
      <c r="E714" s="1">
        <v>0</v>
      </c>
      <c r="F714" s="1">
        <v>0</v>
      </c>
      <c r="G714" s="2">
        <f t="shared" si="10"/>
        <v>14710.943979999998</v>
      </c>
      <c r="H714" s="2">
        <f t="shared" si="11"/>
        <v>0.22999999999956344</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7821</v>
      </c>
      <c r="D715" s="1">
        <f>'PR-RAS'!E722</f>
        <v>29092.46</v>
      </c>
      <c r="E715" s="1">
        <v>0</v>
      </c>
      <c r="F715" s="1">
        <v>0</v>
      </c>
      <c r="G715" s="2">
        <f t="shared" si="10"/>
        <v>47128.226879999995</v>
      </c>
      <c r="H715" s="2">
        <f t="shared" si="11"/>
        <v>0.45999999999912689</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19086</v>
      </c>
      <c r="D716" s="1">
        <f>'PR-RAS'!E723</f>
        <v>21223.3</v>
      </c>
      <c r="E716" s="1">
        <v>0</v>
      </c>
      <c r="F716" s="1">
        <v>0</v>
      </c>
      <c r="G716" s="2">
        <f t="shared" si="10"/>
        <v>43995.808999999994</v>
      </c>
      <c r="H716" s="2">
        <f t="shared" si="11"/>
        <v>0.2999999999992724</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67632</v>
      </c>
      <c r="D718" s="1">
        <f>'PR-RAS'!E725</f>
        <v>24923.94</v>
      </c>
      <c r="E718" s="1">
        <v>0</v>
      </c>
      <c r="F718" s="1">
        <v>0</v>
      </c>
      <c r="G718" s="2">
        <f t="shared" si="10"/>
        <v>84233.073959999994</v>
      </c>
      <c r="H718" s="2">
        <f t="shared" si="11"/>
        <v>6.0000000001309672E-2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6487</v>
      </c>
      <c r="D719" s="1">
        <f>'PR-RAS'!E726</f>
        <v>3533.73</v>
      </c>
      <c r="E719" s="1">
        <v>0</v>
      </c>
      <c r="F719" s="1">
        <v>0</v>
      </c>
      <c r="G719" s="2">
        <f t="shared" si="10"/>
        <v>9732.1022799999992</v>
      </c>
      <c r="H719" s="2">
        <f t="shared" si="11"/>
        <v>0.26999999999998181</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1868</v>
      </c>
      <c r="D732" s="1">
        <f>'PR-RAS'!E739</f>
        <v>0</v>
      </c>
      <c r="E732" s="1">
        <v>0</v>
      </c>
      <c r="F732" s="1">
        <v>0</v>
      </c>
      <c r="G732" s="2">
        <f t="shared" si="10"/>
        <v>1365.508</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5379</v>
      </c>
      <c r="D735" s="1">
        <f>'PR-RAS'!E742</f>
        <v>8654.76</v>
      </c>
      <c r="E735" s="1">
        <v>0</v>
      </c>
      <c r="F735" s="1">
        <v>0</v>
      </c>
      <c r="G735" s="2">
        <f t="shared" si="10"/>
        <v>16653.373680000001</v>
      </c>
      <c r="H735" s="2">
        <f t="shared" si="11"/>
        <v>0.23999999999978172</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399996</v>
      </c>
      <c r="D760" s="1">
        <f>'PR-RAS'!E767</f>
        <v>406853</v>
      </c>
      <c r="E760" s="1">
        <v>0</v>
      </c>
      <c r="F760" s="1">
        <v>0</v>
      </c>
      <c r="G760" s="2">
        <f t="shared" si="10"/>
        <v>921199.81799999997</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45000</v>
      </c>
      <c r="E809" s="1">
        <v>0</v>
      </c>
      <c r="F809" s="1">
        <v>0</v>
      </c>
      <c r="G809" s="2">
        <f t="shared" si="10"/>
        <v>72720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49800</v>
      </c>
      <c r="D812" s="1">
        <f>'PR-RAS'!E819</f>
        <v>33000</v>
      </c>
      <c r="E812" s="1">
        <v>0</v>
      </c>
      <c r="F812" s="1">
        <v>0</v>
      </c>
      <c r="G812" s="2">
        <f t="shared" si="18"/>
        <v>93913.8</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104956</v>
      </c>
      <c r="D816" s="1">
        <f>'PR-RAS'!E823</f>
        <v>74029.03</v>
      </c>
      <c r="E816" s="1">
        <v>0</v>
      </c>
      <c r="F816" s="1">
        <v>0</v>
      </c>
      <c r="G816" s="2">
        <f t="shared" si="18"/>
        <v>206206.4589</v>
      </c>
      <c r="H816" s="2">
        <f t="shared" si="19"/>
        <v>2.9999999998835847E-2</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17880</v>
      </c>
      <c r="D817" s="1">
        <f>'PR-RAS'!E824</f>
        <v>20400</v>
      </c>
      <c r="E817" s="1">
        <v>0</v>
      </c>
      <c r="F817" s="1">
        <v>0</v>
      </c>
      <c r="G817" s="2">
        <f t="shared" si="18"/>
        <v>47882.879999999997</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66140.36</v>
      </c>
      <c r="E821" s="1">
        <v>0</v>
      </c>
      <c r="F821" s="1">
        <v>0</v>
      </c>
      <c r="G821" s="2">
        <f t="shared" si="18"/>
        <v>108470.19039999999</v>
      </c>
      <c r="H821" s="2">
        <f t="shared" si="19"/>
        <v>0.36000000000058208</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68204</v>
      </c>
      <c r="D823" s="1">
        <f>'PR-RAS'!E830</f>
        <v>715078.4</v>
      </c>
      <c r="E823" s="1">
        <v>0</v>
      </c>
      <c r="F823" s="1">
        <v>0</v>
      </c>
      <c r="G823" s="2">
        <f t="shared" si="18"/>
        <v>1231652.5776</v>
      </c>
      <c r="H823" s="2">
        <f t="shared" si="19"/>
        <v>0.40000000002328306</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357489</v>
      </c>
      <c r="D872" s="1">
        <f>'PR-RAS'!E879</f>
        <v>0</v>
      </c>
      <c r="E872" s="1">
        <v>0</v>
      </c>
      <c r="F872" s="1">
        <v>0</v>
      </c>
      <c r="G872" s="2">
        <f t="shared" si="18"/>
        <v>311372.91899999999</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37926</v>
      </c>
      <c r="D951" s="1">
        <f>'PR-RAS'!E958</f>
        <v>40061.51</v>
      </c>
      <c r="E951" s="1">
        <v>0</v>
      </c>
      <c r="F951" s="1">
        <v>0</v>
      </c>
      <c r="G951" s="2">
        <f t="shared" si="18"/>
        <v>112146.569</v>
      </c>
      <c r="H951" s="2">
        <f t="shared" si="19"/>
        <v>0.48999999999796273</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77255</v>
      </c>
      <c r="D978" s="1">
        <f>'PR-RAS'!E987</f>
        <v>37194.06</v>
      </c>
      <c r="E978" s="1">
        <v>0</v>
      </c>
      <c r="F978" s="1">
        <v>0</v>
      </c>
      <c r="G978" s="2">
        <f t="shared" si="18"/>
        <v>148155.32824</v>
      </c>
      <c r="H978" s="2">
        <f t="shared" si="19"/>
        <v>5.9999999997671694E-2</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31435546</v>
      </c>
      <c r="D984" s="6">
        <f>BILANCA!E6</f>
        <v>28070979.629999999</v>
      </c>
      <c r="E984" s="6">
        <v>0</v>
      </c>
      <c r="F984" s="6">
        <v>0</v>
      </c>
      <c r="G984" s="7">
        <f t="shared" ref="G984:G1241" si="22">B984/1000*C984+B984/500*D984</f>
        <v>87577.505260000005</v>
      </c>
      <c r="H984" s="7">
        <f t="shared" si="19"/>
        <v>0.37000000104308128</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26967742</v>
      </c>
      <c r="D985" s="1">
        <f>BILANCA!E7</f>
        <v>23139811.09</v>
      </c>
      <c r="E985" s="1">
        <v>0</v>
      </c>
      <c r="F985" s="1">
        <v>0</v>
      </c>
      <c r="G985" s="2">
        <f t="shared" si="22"/>
        <v>146494.72836000001</v>
      </c>
      <c r="H985" s="2">
        <f t="shared" si="19"/>
        <v>8.9999999850988388E-2</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710436</v>
      </c>
      <c r="D986" s="1">
        <f>BILANCA!E8</f>
        <v>1184185.9099999999</v>
      </c>
      <c r="E986" s="1">
        <v>0</v>
      </c>
      <c r="F986" s="1">
        <v>0</v>
      </c>
      <c r="G986" s="2">
        <f t="shared" si="22"/>
        <v>9236.42346</v>
      </c>
      <c r="H986" s="2">
        <f t="shared" si="19"/>
        <v>9.0000000083819032E-2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713186</v>
      </c>
      <c r="D987" s="1">
        <f>BILANCA!E9</f>
        <v>1184185.9099999999</v>
      </c>
      <c r="E987" s="1">
        <v>0</v>
      </c>
      <c r="F987" s="1">
        <v>0</v>
      </c>
      <c r="G987" s="2">
        <f t="shared" si="22"/>
        <v>12326.23128</v>
      </c>
      <c r="H987" s="2">
        <f t="shared" si="19"/>
        <v>9.0000000083819032E-2</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2750</v>
      </c>
      <c r="D989" s="1">
        <f>BILANCA!E11</f>
        <v>0</v>
      </c>
      <c r="E989" s="1">
        <v>0</v>
      </c>
      <c r="F989" s="1">
        <v>0</v>
      </c>
      <c r="G989" s="2">
        <f t="shared" si="22"/>
        <v>16.5</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24317838</v>
      </c>
      <c r="D990" s="1">
        <f>BILANCA!E12</f>
        <v>19618930.039999999</v>
      </c>
      <c r="E990" s="1">
        <v>0</v>
      </c>
      <c r="F990" s="1">
        <v>0</v>
      </c>
      <c r="G990" s="2">
        <f t="shared" si="22"/>
        <v>444889.88656000001</v>
      </c>
      <c r="H990" s="2">
        <f t="shared" si="19"/>
        <v>3.9999999105930328E-2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22587885</v>
      </c>
      <c r="D991" s="1">
        <f>BILANCA!E13</f>
        <v>18591264.210000001</v>
      </c>
      <c r="E991" s="1">
        <v>0</v>
      </c>
      <c r="F991" s="1">
        <v>0</v>
      </c>
      <c r="G991" s="2">
        <f t="shared" si="22"/>
        <v>478163.30736000004</v>
      </c>
      <c r="H991" s="2">
        <f t="shared" si="19"/>
        <v>0.21000000089406967</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18463997</v>
      </c>
      <c r="D993" s="1">
        <f>BILANCA!E15</f>
        <v>18463997.27</v>
      </c>
      <c r="E993" s="1">
        <v>0</v>
      </c>
      <c r="F993" s="1">
        <v>0</v>
      </c>
      <c r="G993" s="2">
        <f t="shared" si="22"/>
        <v>553919.91540000006</v>
      </c>
      <c r="H993" s="2">
        <f t="shared" si="19"/>
        <v>0.26999999955296516</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3208760</v>
      </c>
      <c r="D994" s="1">
        <f>BILANCA!E16</f>
        <v>3992022.85</v>
      </c>
      <c r="E994" s="1">
        <v>0</v>
      </c>
      <c r="F994" s="1">
        <v>0</v>
      </c>
      <c r="G994" s="2">
        <f t="shared" si="22"/>
        <v>123120.8627</v>
      </c>
      <c r="H994" s="2">
        <f t="shared" si="19"/>
        <v>0.14999999990686774</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5598960</v>
      </c>
      <c r="D995" s="1">
        <f>BILANCA!E17</f>
        <v>6089306.0499999998</v>
      </c>
      <c r="E995" s="1">
        <v>0</v>
      </c>
      <c r="F995" s="1">
        <v>0</v>
      </c>
      <c r="G995" s="2">
        <f t="shared" si="22"/>
        <v>213330.8652</v>
      </c>
      <c r="H995" s="2">
        <f t="shared" si="19"/>
        <v>4.9999999813735485E-2</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4683832</v>
      </c>
      <c r="D996" s="1">
        <f>BILANCA!E18</f>
        <v>9954061.9600000009</v>
      </c>
      <c r="E996" s="1">
        <v>0</v>
      </c>
      <c r="F996" s="1">
        <v>0</v>
      </c>
      <c r="G996" s="2">
        <f t="shared" si="22"/>
        <v>319695.42696000001</v>
      </c>
      <c r="H996" s="2">
        <f t="shared" si="19"/>
        <v>3.9999999105930328E-2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771184</v>
      </c>
      <c r="D997" s="1">
        <f>BILANCA!E19</f>
        <v>339702.85999999987</v>
      </c>
      <c r="E997" s="1">
        <v>0</v>
      </c>
      <c r="F997" s="1">
        <v>0</v>
      </c>
      <c r="G997" s="2">
        <f t="shared" si="22"/>
        <v>20308.256079999999</v>
      </c>
      <c r="H997" s="2">
        <f t="shared" si="19"/>
        <v>0.14000000013038516</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496478</v>
      </c>
      <c r="D998" s="1">
        <f>BILANCA!E20</f>
        <v>474602.27</v>
      </c>
      <c r="E998" s="1">
        <v>0</v>
      </c>
      <c r="F998" s="1">
        <v>0</v>
      </c>
      <c r="G998" s="2">
        <f t="shared" si="22"/>
        <v>21685.238100000002</v>
      </c>
      <c r="H998" s="2">
        <f t="shared" si="19"/>
        <v>0.27000000001862645</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74834</v>
      </c>
      <c r="D999" s="1">
        <f>BILANCA!E21</f>
        <v>73636.72</v>
      </c>
      <c r="E999" s="1">
        <v>0</v>
      </c>
      <c r="F999" s="1">
        <v>0</v>
      </c>
      <c r="G999" s="2">
        <f t="shared" si="22"/>
        <v>3553.7190399999999</v>
      </c>
      <c r="H999" s="2">
        <f t="shared" si="19"/>
        <v>0.27999999999883585</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1073381</v>
      </c>
      <c r="D1000" s="1">
        <f>BILANCA!E22</f>
        <v>1073380.81</v>
      </c>
      <c r="E1000" s="1">
        <v>0</v>
      </c>
      <c r="F1000" s="1">
        <v>0</v>
      </c>
      <c r="G1000" s="2">
        <f t="shared" si="22"/>
        <v>54742.424540000007</v>
      </c>
      <c r="H1000" s="2">
        <f t="shared" si="19"/>
        <v>0.18999999994412065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11126</v>
      </c>
      <c r="D1002" s="1">
        <f>BILANCA!E24</f>
        <v>11125.95</v>
      </c>
      <c r="E1002" s="1">
        <v>0</v>
      </c>
      <c r="F1002" s="1">
        <v>0</v>
      </c>
      <c r="G1002" s="2">
        <f t="shared" si="22"/>
        <v>634.18010000000004</v>
      </c>
      <c r="H1002" s="2">
        <f t="shared" si="19"/>
        <v>4.9999999999272404E-2</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752436</v>
      </c>
      <c r="D1003" s="1">
        <f>BILANCA!E25</f>
        <v>733282.18</v>
      </c>
      <c r="E1003" s="1">
        <v>0</v>
      </c>
      <c r="F1003" s="1">
        <v>0</v>
      </c>
      <c r="G1003" s="2">
        <f t="shared" si="22"/>
        <v>44380.007200000007</v>
      </c>
      <c r="H1003" s="2">
        <f t="shared" si="19"/>
        <v>0.18000000005122274</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1333772</v>
      </c>
      <c r="D1004" s="1">
        <f>BILANCA!E26</f>
        <v>1399017.67</v>
      </c>
      <c r="E1004" s="1">
        <v>0</v>
      </c>
      <c r="F1004" s="1">
        <v>0</v>
      </c>
      <c r="G1004" s="2">
        <f t="shared" si="22"/>
        <v>86767.954140000002</v>
      </c>
      <c r="H1004" s="2">
        <f t="shared" si="19"/>
        <v>0.33000000007450581</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2970843</v>
      </c>
      <c r="D1006" s="1">
        <f>BILANCA!E28</f>
        <v>3425342.74</v>
      </c>
      <c r="E1006" s="1">
        <v>0</v>
      </c>
      <c r="F1006" s="1">
        <v>0</v>
      </c>
      <c r="G1006" s="2">
        <f t="shared" si="22"/>
        <v>225895.15504000001</v>
      </c>
      <c r="H1006" s="2">
        <f t="shared" si="19"/>
        <v>0.25999999977648258</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254033</v>
      </c>
      <c r="D1007" s="1">
        <f>BILANCA!E29</f>
        <v>44116.330000000016</v>
      </c>
      <c r="E1007" s="1">
        <v>0</v>
      </c>
      <c r="F1007" s="1">
        <v>0</v>
      </c>
      <c r="G1007" s="2">
        <f t="shared" si="22"/>
        <v>8214.3758400000006</v>
      </c>
      <c r="H1007" s="2">
        <f t="shared" si="19"/>
        <v>0.33000000001629815</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416315</v>
      </c>
      <c r="D1008" s="1">
        <f>BILANCA!E30</f>
        <v>387201.77</v>
      </c>
      <c r="E1008" s="1">
        <v>0</v>
      </c>
      <c r="F1008" s="1">
        <v>0</v>
      </c>
      <c r="G1008" s="2">
        <f t="shared" si="22"/>
        <v>29767.963500000002</v>
      </c>
      <c r="H1008" s="2">
        <f t="shared" si="19"/>
        <v>0.22999999998137355</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162282</v>
      </c>
      <c r="D1012" s="1">
        <f>BILANCA!E34</f>
        <v>343085.44</v>
      </c>
      <c r="E1012" s="1">
        <v>0</v>
      </c>
      <c r="F1012" s="1">
        <v>0</v>
      </c>
      <c r="G1012" s="2">
        <f t="shared" si="22"/>
        <v>24605.133519999999</v>
      </c>
      <c r="H1012" s="2">
        <f t="shared" si="19"/>
        <v>0.44000000000232831</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440817</v>
      </c>
      <c r="D1013" s="1">
        <f>BILANCA!E35</f>
        <v>440817.11</v>
      </c>
      <c r="E1013" s="1">
        <v>0</v>
      </c>
      <c r="F1013" s="1">
        <v>0</v>
      </c>
      <c r="G1013" s="2">
        <f t="shared" si="22"/>
        <v>39673.536599999999</v>
      </c>
      <c r="H1013" s="2">
        <f t="shared" si="19"/>
        <v>0.10999999998603016</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440817</v>
      </c>
      <c r="D1014" s="1">
        <f>BILANCA!E36</f>
        <v>440817.11</v>
      </c>
      <c r="E1014" s="1">
        <v>0</v>
      </c>
      <c r="F1014" s="1">
        <v>0</v>
      </c>
      <c r="G1014" s="2">
        <f t="shared" si="22"/>
        <v>40995.987819999995</v>
      </c>
      <c r="H1014" s="2">
        <f t="shared" si="19"/>
        <v>0.10999999998603016</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263919</v>
      </c>
      <c r="D1023" s="1">
        <f>BILANCA!E45</f>
        <v>203029.53</v>
      </c>
      <c r="E1023" s="1">
        <v>0</v>
      </c>
      <c r="F1023" s="1">
        <v>0</v>
      </c>
      <c r="G1023" s="2">
        <f t="shared" si="22"/>
        <v>26799.1224</v>
      </c>
      <c r="H1023" s="2">
        <f t="shared" si="19"/>
        <v>0.47000000000116415</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3451</v>
      </c>
      <c r="D1025" s="1">
        <f>BILANCA!E47</f>
        <v>3451</v>
      </c>
      <c r="E1025" s="1">
        <v>0</v>
      </c>
      <c r="F1025" s="1">
        <v>0</v>
      </c>
      <c r="G1025" s="2">
        <f t="shared" si="22"/>
        <v>434.82600000000002</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98313</v>
      </c>
      <c r="D1026" s="1">
        <f>BILANCA!E48</f>
        <v>98312.5</v>
      </c>
      <c r="E1026" s="1">
        <v>0</v>
      </c>
      <c r="F1026" s="1">
        <v>0</v>
      </c>
      <c r="G1026" s="2">
        <f t="shared" si="22"/>
        <v>12682.333999999999</v>
      </c>
      <c r="H1026" s="2">
        <f t="shared" si="19"/>
        <v>0.5</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204750</v>
      </c>
      <c r="D1027" s="1">
        <f>BILANCA!E49</f>
        <v>223500</v>
      </c>
      <c r="E1027" s="1">
        <v>0</v>
      </c>
      <c r="F1027" s="1">
        <v>0</v>
      </c>
      <c r="G1027" s="2">
        <f t="shared" si="22"/>
        <v>28677</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42595</v>
      </c>
      <c r="D1028" s="1">
        <f>BILANCA!E50</f>
        <v>122233.97</v>
      </c>
      <c r="E1028" s="1">
        <v>0</v>
      </c>
      <c r="F1028" s="1">
        <v>0</v>
      </c>
      <c r="G1028" s="2">
        <f t="shared" si="22"/>
        <v>12917.8323</v>
      </c>
      <c r="H1028" s="2">
        <f t="shared" si="19"/>
        <v>2.9999999998835847E-2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64100</v>
      </c>
      <c r="D1032" s="1">
        <f>BILANCA!E54</f>
        <v>73088.490000000005</v>
      </c>
      <c r="E1032" s="1">
        <v>0</v>
      </c>
      <c r="F1032" s="1">
        <v>0</v>
      </c>
      <c r="G1032" s="2">
        <f t="shared" si="22"/>
        <v>10303.572020000001</v>
      </c>
      <c r="H1032" s="2">
        <f t="shared" si="19"/>
        <v>0.49000000000523869</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64100</v>
      </c>
      <c r="D1033" s="1">
        <f>BILANCA!E55</f>
        <v>73088.490000000005</v>
      </c>
      <c r="E1033" s="1">
        <v>0</v>
      </c>
      <c r="F1033" s="1">
        <v>0</v>
      </c>
      <c r="G1033" s="2">
        <f t="shared" si="22"/>
        <v>10513.849000000002</v>
      </c>
      <c r="H1033" s="2">
        <f t="shared" si="19"/>
        <v>0.49000000000523869</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1939468</v>
      </c>
      <c r="D1034" s="1">
        <f>BILANCA!E56</f>
        <v>2336695.1399999997</v>
      </c>
      <c r="E1034" s="1">
        <v>0</v>
      </c>
      <c r="F1034" s="1">
        <v>0</v>
      </c>
      <c r="G1034" s="2">
        <f t="shared" si="22"/>
        <v>337255.77227999992</v>
      </c>
      <c r="H1034" s="2">
        <f t="shared" si="19"/>
        <v>0.13999999966472387</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1056951</v>
      </c>
      <c r="D1035" s="1">
        <f>BILANCA!E57</f>
        <v>1454178.43</v>
      </c>
      <c r="E1035" s="1">
        <v>0</v>
      </c>
      <c r="F1035" s="1">
        <v>0</v>
      </c>
      <c r="G1035" s="2">
        <f t="shared" si="22"/>
        <v>206196.00871999998</v>
      </c>
      <c r="H1035" s="2">
        <f t="shared" si="19"/>
        <v>0.42999999993480742</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882517</v>
      </c>
      <c r="D1040" s="1">
        <f>BILANCA!E62</f>
        <v>882516.71</v>
      </c>
      <c r="E1040" s="1">
        <v>0</v>
      </c>
      <c r="F1040" s="1">
        <v>0</v>
      </c>
      <c r="G1040" s="2">
        <f t="shared" si="22"/>
        <v>150910.37393999999</v>
      </c>
      <c r="H1040" s="2">
        <f t="shared" si="19"/>
        <v>0.2900000000372529</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4467804</v>
      </c>
      <c r="D1046" s="1">
        <f>BILANCA!E68</f>
        <v>4931168.54</v>
      </c>
      <c r="E1046" s="1">
        <v>0</v>
      </c>
      <c r="F1046" s="1">
        <v>0</v>
      </c>
      <c r="G1046" s="2">
        <f t="shared" si="22"/>
        <v>902798.88803999999</v>
      </c>
      <c r="H1046" s="2">
        <f t="shared" si="19"/>
        <v>0.4599999999627471</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35849</v>
      </c>
      <c r="D1047" s="1">
        <f>BILANCA!E69</f>
        <v>325917.48000000004</v>
      </c>
      <c r="E1047" s="1">
        <v>0</v>
      </c>
      <c r="F1047" s="1">
        <v>0</v>
      </c>
      <c r="G1047" s="2">
        <f t="shared" si="22"/>
        <v>44011.773440000012</v>
      </c>
      <c r="H1047" s="2">
        <f t="shared" si="19"/>
        <v>0.48000000003958121</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35849</v>
      </c>
      <c r="D1048" s="1">
        <f>BILANCA!E70</f>
        <v>324821.21000000002</v>
      </c>
      <c r="E1048" s="1">
        <v>0</v>
      </c>
      <c r="F1048" s="1">
        <v>0</v>
      </c>
      <c r="G1048" s="2">
        <f t="shared" si="22"/>
        <v>44556.942300000002</v>
      </c>
      <c r="H1048" s="2">
        <f t="shared" si="19"/>
        <v>0.21000000002095476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35849</v>
      </c>
      <c r="D1050" s="1">
        <f>BILANCA!E72</f>
        <v>324821.19</v>
      </c>
      <c r="E1050" s="1">
        <v>0</v>
      </c>
      <c r="F1050" s="1">
        <v>0</v>
      </c>
      <c r="G1050" s="2">
        <f t="shared" si="22"/>
        <v>45927.922460000002</v>
      </c>
      <c r="H1050" s="2">
        <f t="shared" si="19"/>
        <v>0.19000000000232831</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0.02</v>
      </c>
      <c r="E1052" s="1">
        <v>0</v>
      </c>
      <c r="F1052" s="1">
        <v>0</v>
      </c>
      <c r="G1052" s="2">
        <f t="shared" si="22"/>
        <v>2.7600000000000003E-3</v>
      </c>
      <c r="H1052" s="2">
        <f t="shared" si="19"/>
        <v>0.02</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1096.27</v>
      </c>
      <c r="E1054" s="1">
        <v>0</v>
      </c>
      <c r="F1054" s="1">
        <v>0</v>
      </c>
      <c r="G1054" s="2">
        <f t="shared" si="22"/>
        <v>155.67033999999998</v>
      </c>
      <c r="H1054" s="2">
        <f t="shared" si="19"/>
        <v>0.26999999999998181</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46750</v>
      </c>
      <c r="D1056" s="1">
        <f>BILANCA!E78</f>
        <v>56562.83</v>
      </c>
      <c r="E1056" s="1">
        <v>0</v>
      </c>
      <c r="F1056" s="1">
        <v>0</v>
      </c>
      <c r="G1056" s="2">
        <f t="shared" si="22"/>
        <v>11670.92318</v>
      </c>
      <c r="H1056" s="2">
        <f t="shared" si="19"/>
        <v>0.16999999999825377</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38412</v>
      </c>
      <c r="D1057" s="1">
        <f>BILANCA!E79</f>
        <v>38411.68</v>
      </c>
      <c r="E1057" s="1">
        <v>0</v>
      </c>
      <c r="F1057" s="1">
        <v>0</v>
      </c>
      <c r="G1057" s="2">
        <f t="shared" si="22"/>
        <v>8527.4166399999995</v>
      </c>
      <c r="H1057" s="2">
        <f t="shared" si="19"/>
        <v>0.31999999999970896</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38412</v>
      </c>
      <c r="D1058" s="1">
        <f>BILANCA!E80</f>
        <v>38411.68</v>
      </c>
      <c r="E1058" s="1">
        <v>0</v>
      </c>
      <c r="F1058" s="1">
        <v>0</v>
      </c>
      <c r="G1058" s="2">
        <f t="shared" si="22"/>
        <v>8642.652</v>
      </c>
      <c r="H1058" s="2">
        <f t="shared" si="19"/>
        <v>0.31999999999970896</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3245</v>
      </c>
      <c r="D1060" s="1">
        <f>BILANCA!E82</f>
        <v>3244.9</v>
      </c>
      <c r="E1060" s="1">
        <v>0</v>
      </c>
      <c r="F1060" s="1">
        <v>0</v>
      </c>
      <c r="G1060" s="2">
        <f t="shared" si="22"/>
        <v>749.57960000000003</v>
      </c>
      <c r="H1060" s="2">
        <f t="shared" si="19"/>
        <v>9.9999999999909051E-2</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2</v>
      </c>
      <c r="D1061" s="1">
        <f>BILANCA!E83</f>
        <v>1</v>
      </c>
      <c r="E1061" s="1">
        <v>0</v>
      </c>
      <c r="F1061" s="1">
        <v>0</v>
      </c>
      <c r="G1061" s="2">
        <f t="shared" si="22"/>
        <v>0.312</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4908</v>
      </c>
      <c r="D1062" s="1">
        <f>BILANCA!E84</f>
        <v>4907.8900000000003</v>
      </c>
      <c r="E1062" s="1">
        <v>0</v>
      </c>
      <c r="F1062" s="1">
        <v>0</v>
      </c>
      <c r="G1062" s="2">
        <f t="shared" si="22"/>
        <v>1163.1786200000001</v>
      </c>
      <c r="H1062" s="2">
        <f t="shared" si="19"/>
        <v>0.10999999999967258</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183</v>
      </c>
      <c r="D1064" s="1">
        <f>BILANCA!E86</f>
        <v>9997.36</v>
      </c>
      <c r="E1064" s="1">
        <v>0</v>
      </c>
      <c r="F1064" s="1">
        <v>0</v>
      </c>
      <c r="G1064" s="2">
        <f t="shared" si="22"/>
        <v>1634.3953200000003</v>
      </c>
      <c r="H1064" s="2">
        <f t="shared" si="19"/>
        <v>0.36000000000058208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175000</v>
      </c>
      <c r="D1065" s="1">
        <f>BILANCA!E87</f>
        <v>93000</v>
      </c>
      <c r="E1065" s="1">
        <v>0</v>
      </c>
      <c r="F1065" s="1">
        <v>0</v>
      </c>
      <c r="G1065" s="2">
        <f t="shared" si="22"/>
        <v>29602</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175000</v>
      </c>
      <c r="D1066" s="1">
        <f>BILANCA!E88</f>
        <v>93000</v>
      </c>
      <c r="E1066" s="1">
        <v>0</v>
      </c>
      <c r="F1066" s="1">
        <v>0</v>
      </c>
      <c r="G1066" s="2">
        <f t="shared" si="22"/>
        <v>29963</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175000</v>
      </c>
      <c r="D1067" s="1">
        <f>BILANCA!E89</f>
        <v>93000</v>
      </c>
      <c r="E1067" s="1">
        <v>0</v>
      </c>
      <c r="F1067" s="1">
        <v>0</v>
      </c>
      <c r="G1067" s="2">
        <f t="shared" si="22"/>
        <v>30324.000000000004</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3061730</v>
      </c>
      <c r="D1112" s="1">
        <f>BILANCA!E134</f>
        <v>3061730</v>
      </c>
      <c r="E1112" s="1">
        <v>0</v>
      </c>
      <c r="F1112" s="1">
        <v>0</v>
      </c>
      <c r="G1112" s="2">
        <f t="shared" si="22"/>
        <v>1184889.51</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3061730</v>
      </c>
      <c r="D1113" s="1">
        <f>BILANCA!E135</f>
        <v>3061730</v>
      </c>
      <c r="E1113" s="1">
        <v>0</v>
      </c>
      <c r="F1113" s="1">
        <v>0</v>
      </c>
      <c r="G1113" s="2">
        <f t="shared" si="22"/>
        <v>1194074.7000000002</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3061730</v>
      </c>
      <c r="D1117" s="1">
        <f>BILANCA!E139</f>
        <v>3061730</v>
      </c>
      <c r="E1117" s="1">
        <v>0</v>
      </c>
      <c r="F1117" s="1">
        <v>0</v>
      </c>
      <c r="G1117" s="2">
        <f t="shared" si="22"/>
        <v>1230815.46</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1117397</v>
      </c>
      <c r="D1124" s="1">
        <f>BILANCA!E146</f>
        <v>1385737.84</v>
      </c>
      <c r="E1124" s="1">
        <v>0</v>
      </c>
      <c r="F1124" s="1">
        <v>0</v>
      </c>
      <c r="G1124" s="2">
        <f t="shared" si="22"/>
        <v>548331.04787999997</v>
      </c>
      <c r="H1124" s="2">
        <f t="shared" si="23"/>
        <v>0.15999999991618097</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92055</v>
      </c>
      <c r="D1125" s="1">
        <f>BILANCA!E147</f>
        <v>92055.09</v>
      </c>
      <c r="E1125" s="1">
        <v>0</v>
      </c>
      <c r="F1125" s="1">
        <v>0</v>
      </c>
      <c r="G1125" s="2">
        <f t="shared" si="22"/>
        <v>39215.455559999995</v>
      </c>
      <c r="H1125" s="2">
        <f t="shared" si="23"/>
        <v>8.999999999650754E-2</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181180</v>
      </c>
      <c r="D1127" s="1">
        <f>BILANCA!E149</f>
        <v>0</v>
      </c>
      <c r="E1127" s="1">
        <v>0</v>
      </c>
      <c r="F1127" s="1">
        <v>0</v>
      </c>
      <c r="G1127" s="2">
        <f t="shared" si="22"/>
        <v>26089.919999999998</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25707</v>
      </c>
      <c r="D1130" s="1">
        <f>BILANCA!E152</f>
        <v>0</v>
      </c>
      <c r="E1130" s="1">
        <v>0</v>
      </c>
      <c r="F1130" s="1">
        <v>0</v>
      </c>
      <c r="G1130" s="2">
        <f t="shared" si="22"/>
        <v>3778.9289999999996</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9800</v>
      </c>
      <c r="D1131" s="1">
        <f>BILANCA!E153</f>
        <v>0</v>
      </c>
      <c r="E1131" s="1">
        <v>0</v>
      </c>
      <c r="F1131" s="1">
        <v>0</v>
      </c>
      <c r="G1131" s="2">
        <f t="shared" si="22"/>
        <v>1450.3999999999999</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145673</v>
      </c>
      <c r="D1135" s="1">
        <f>BILANCA!E157</f>
        <v>0</v>
      </c>
      <c r="E1135" s="1">
        <v>0</v>
      </c>
      <c r="F1135" s="1">
        <v>0</v>
      </c>
      <c r="G1135" s="2">
        <f t="shared" si="22"/>
        <v>22142.295999999998</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266351</v>
      </c>
      <c r="D1136" s="1">
        <f>BILANCA!E158</f>
        <v>299225.03000000003</v>
      </c>
      <c r="E1136" s="1">
        <v>0</v>
      </c>
      <c r="F1136" s="1">
        <v>0</v>
      </c>
      <c r="G1136" s="2">
        <f t="shared" si="22"/>
        <v>132314.56218000001</v>
      </c>
      <c r="H1136" s="2">
        <f t="shared" si="23"/>
        <v>3.0000000027939677E-2</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577682</v>
      </c>
      <c r="D1137" s="1">
        <f>BILANCA!E159</f>
        <v>994328.48</v>
      </c>
      <c r="E1137" s="1">
        <v>0</v>
      </c>
      <c r="F1137" s="1">
        <v>0</v>
      </c>
      <c r="G1137" s="2">
        <f t="shared" si="22"/>
        <v>395216.19983999996</v>
      </c>
      <c r="H1137" s="2">
        <f t="shared" si="23"/>
        <v>0.47999999998137355</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129</v>
      </c>
      <c r="D1138" s="1">
        <f>BILANCA!E160</f>
        <v>129.24</v>
      </c>
      <c r="E1138" s="1">
        <v>0</v>
      </c>
      <c r="F1138" s="1">
        <v>0</v>
      </c>
      <c r="G1138" s="2">
        <f t="shared" si="22"/>
        <v>60.059399999999997</v>
      </c>
      <c r="H1138" s="2">
        <f t="shared" si="23"/>
        <v>0.24000000000000909</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31078</v>
      </c>
      <c r="D1142" s="1">
        <f>BILANCA!E164</f>
        <v>8220.39</v>
      </c>
      <c r="E1142" s="1">
        <v>0</v>
      </c>
      <c r="F1142" s="1">
        <v>0</v>
      </c>
      <c r="G1142" s="2">
        <f t="shared" si="22"/>
        <v>7555.4860200000003</v>
      </c>
      <c r="H1142" s="2">
        <f t="shared" si="23"/>
        <v>0.38999999999941792</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31078</v>
      </c>
      <c r="D1144" s="1">
        <f>BILANCA!E166</f>
        <v>8220.39</v>
      </c>
      <c r="E1144" s="1">
        <v>0</v>
      </c>
      <c r="F1144" s="1">
        <v>0</v>
      </c>
      <c r="G1144" s="2">
        <f t="shared" si="22"/>
        <v>7650.52358</v>
      </c>
      <c r="H1144" s="2">
        <f t="shared" si="23"/>
        <v>0.38999999999941792</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31435546</v>
      </c>
      <c r="D1152" s="1">
        <f>BILANCA!E175</f>
        <v>28070979.630000003</v>
      </c>
      <c r="E1152" s="1">
        <v>0</v>
      </c>
      <c r="F1152" s="1">
        <v>0</v>
      </c>
      <c r="G1152" s="2">
        <f t="shared" si="22"/>
        <v>14800598.388940001</v>
      </c>
      <c r="H1152" s="2">
        <f t="shared" si="23"/>
        <v>0.36999999731779099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1814031</v>
      </c>
      <c r="D1153" s="1">
        <f>BILANCA!E176</f>
        <v>1528227.1</v>
      </c>
      <c r="E1153" s="1">
        <v>0</v>
      </c>
      <c r="F1153" s="1">
        <v>0</v>
      </c>
      <c r="G1153" s="2">
        <f t="shared" si="22"/>
        <v>827982.48400000017</v>
      </c>
      <c r="H1153" s="2">
        <f t="shared" si="23"/>
        <v>0.10000000009313226</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926335</v>
      </c>
      <c r="D1154" s="1">
        <f>BILANCA!E177</f>
        <v>1221139.29</v>
      </c>
      <c r="E1154" s="1">
        <v>0</v>
      </c>
      <c r="F1154" s="1">
        <v>0</v>
      </c>
      <c r="G1154" s="2">
        <f t="shared" si="22"/>
        <v>576032.92217999999</v>
      </c>
      <c r="H1154" s="2">
        <f t="shared" si="23"/>
        <v>0.2900000000372529</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42414</v>
      </c>
      <c r="D1155" s="1">
        <f>BILANCA!E178</f>
        <v>73694.7</v>
      </c>
      <c r="E1155" s="1">
        <v>0</v>
      </c>
      <c r="F1155" s="1">
        <v>0</v>
      </c>
      <c r="G1155" s="2">
        <f t="shared" si="22"/>
        <v>32646.184799999995</v>
      </c>
      <c r="H1155" s="2">
        <f t="shared" si="23"/>
        <v>0.30000000000291038</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727318</v>
      </c>
      <c r="D1156" s="1">
        <f>BILANCA!E179</f>
        <v>772873.04</v>
      </c>
      <c r="E1156" s="1">
        <v>0</v>
      </c>
      <c r="F1156" s="1">
        <v>0</v>
      </c>
      <c r="G1156" s="2">
        <f t="shared" si="22"/>
        <v>393240.08583999996</v>
      </c>
      <c r="H1156" s="2">
        <f t="shared" si="23"/>
        <v>4.0000000037252903E-2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3400</v>
      </c>
      <c r="D1157" s="1">
        <f>BILANCA!E180</f>
        <v>7314.13</v>
      </c>
      <c r="E1157" s="1">
        <v>0</v>
      </c>
      <c r="F1157" s="1">
        <v>0</v>
      </c>
      <c r="G1157" s="2">
        <f t="shared" si="22"/>
        <v>3136.9172399999998</v>
      </c>
      <c r="H1157" s="2">
        <f t="shared" si="23"/>
        <v>0.13000000000010914</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3400</v>
      </c>
      <c r="D1160" s="1">
        <f>BILANCA!E183</f>
        <v>7314.13</v>
      </c>
      <c r="E1160" s="1">
        <v>0</v>
      </c>
      <c r="F1160" s="1">
        <v>0</v>
      </c>
      <c r="G1160" s="2">
        <f t="shared" si="22"/>
        <v>3191.0020199999999</v>
      </c>
      <c r="H1160" s="2">
        <f t="shared" si="23"/>
        <v>0.13000000000010914</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17869</v>
      </c>
      <c r="D1163" s="1">
        <f>BILANCA!E186</f>
        <v>40587.74</v>
      </c>
      <c r="E1163" s="1">
        <v>0</v>
      </c>
      <c r="F1163" s="1">
        <v>0</v>
      </c>
      <c r="G1163" s="2">
        <f t="shared" si="22"/>
        <v>17828.006399999998</v>
      </c>
      <c r="H1163" s="2">
        <f t="shared" si="23"/>
        <v>0.26000000000203727</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109841</v>
      </c>
      <c r="D1164" s="1">
        <f>BILANCA!E187</f>
        <v>200588.06</v>
      </c>
      <c r="E1164" s="1">
        <v>0</v>
      </c>
      <c r="F1164" s="1">
        <v>0</v>
      </c>
      <c r="G1164" s="2">
        <f t="shared" si="22"/>
        <v>92494.098720000009</v>
      </c>
      <c r="H1164" s="2">
        <f t="shared" si="23"/>
        <v>5.9999999997671694E-2</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25493</v>
      </c>
      <c r="D1165" s="1">
        <f>BILANCA!E188</f>
        <v>126081.62</v>
      </c>
      <c r="E1165" s="1">
        <v>0</v>
      </c>
      <c r="F1165" s="1">
        <v>0</v>
      </c>
      <c r="G1165" s="2">
        <f t="shared" si="22"/>
        <v>50533.435680000002</v>
      </c>
      <c r="H1165" s="2">
        <f t="shared" si="23"/>
        <v>0.38000000000465661</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452951</v>
      </c>
      <c r="D1166" s="1">
        <f>BILANCA!E189</f>
        <v>269893.75</v>
      </c>
      <c r="E1166" s="1">
        <v>0</v>
      </c>
      <c r="F1166" s="1">
        <v>0</v>
      </c>
      <c r="G1166" s="2">
        <f t="shared" si="22"/>
        <v>181671.14549999998</v>
      </c>
      <c r="H1166" s="2">
        <f t="shared" si="23"/>
        <v>0.25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434745</v>
      </c>
      <c r="D1183" s="1">
        <f>BILANCA!E206</f>
        <v>37194.06</v>
      </c>
      <c r="E1183" s="1">
        <v>0</v>
      </c>
      <c r="F1183" s="1">
        <v>0</v>
      </c>
      <c r="G1183" s="2">
        <f t="shared" si="22"/>
        <v>101826.624</v>
      </c>
      <c r="H1183" s="2">
        <f t="shared" si="23"/>
        <v>5.9999999997671694E-2</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434745</v>
      </c>
      <c r="D1184" s="1">
        <f>BILANCA!E207</f>
        <v>37194.06</v>
      </c>
      <c r="E1184" s="1">
        <v>0</v>
      </c>
      <c r="F1184" s="1">
        <v>0</v>
      </c>
      <c r="G1184" s="2">
        <f t="shared" si="22"/>
        <v>102335.75712000001</v>
      </c>
      <c r="H1184" s="2">
        <f t="shared" si="23"/>
        <v>5.9999999997671694E-2</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357489</v>
      </c>
      <c r="D1189" s="1">
        <f>BILANCA!E212</f>
        <v>0</v>
      </c>
      <c r="E1189" s="1">
        <v>0</v>
      </c>
      <c r="F1189" s="1">
        <v>0</v>
      </c>
      <c r="G1189" s="2">
        <f t="shared" si="22"/>
        <v>73642.733999999997</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77256</v>
      </c>
      <c r="D1191" s="1">
        <f>BILANCA!E214</f>
        <v>37194.06</v>
      </c>
      <c r="E1191" s="1">
        <v>0</v>
      </c>
      <c r="F1191" s="1">
        <v>0</v>
      </c>
      <c r="G1191" s="2">
        <f t="shared" si="22"/>
        <v>31541.97696</v>
      </c>
      <c r="H1191" s="2">
        <f t="shared" si="23"/>
        <v>5.9999999997671694E-2</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29621515</v>
      </c>
      <c r="D1214" s="1">
        <f>BILANCA!E237</f>
        <v>26542752.530000001</v>
      </c>
      <c r="E1214" s="1">
        <v>0</v>
      </c>
      <c r="F1214" s="1">
        <v>0</v>
      </c>
      <c r="G1214" s="2">
        <f t="shared" si="22"/>
        <v>19105321.633860003</v>
      </c>
      <c r="H1214" s="2">
        <f t="shared" si="23"/>
        <v>0.4699999988079071</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29618505</v>
      </c>
      <c r="D1215" s="1">
        <f>BILANCA!E238</f>
        <v>26106124.18</v>
      </c>
      <c r="E1215" s="1">
        <v>0</v>
      </c>
      <c r="F1215" s="1">
        <v>0</v>
      </c>
      <c r="G1215" s="2">
        <f t="shared" si="22"/>
        <v>18984734.779520001</v>
      </c>
      <c r="H1215" s="2">
        <f t="shared" si="23"/>
        <v>0.17999999970197678</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30533390</v>
      </c>
      <c r="D1216" s="1">
        <f>BILANCA!E239</f>
        <v>26623458.289999999</v>
      </c>
      <c r="E1216" s="1">
        <v>0</v>
      </c>
      <c r="F1216" s="1">
        <v>0</v>
      </c>
      <c r="G1216" s="2">
        <f t="shared" si="22"/>
        <v>19520811.433140002</v>
      </c>
      <c r="H1216" s="2">
        <f t="shared" si="23"/>
        <v>0.28999999910593033</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29330897</v>
      </c>
      <c r="D1217" s="1">
        <f>BILANCA!E240</f>
        <v>26553313.629999999</v>
      </c>
      <c r="E1217" s="1">
        <v>0</v>
      </c>
      <c r="F1217" s="1">
        <v>0</v>
      </c>
      <c r="G1217" s="2">
        <f t="shared" si="22"/>
        <v>19290380.67684</v>
      </c>
      <c r="H1217" s="2">
        <f t="shared" si="23"/>
        <v>0.37000000104308128</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1202493</v>
      </c>
      <c r="D1218" s="1">
        <f>BILANCA!E241</f>
        <v>70144.66</v>
      </c>
      <c r="E1218" s="1">
        <v>0</v>
      </c>
      <c r="F1218" s="1">
        <v>0</v>
      </c>
      <c r="G1218" s="2">
        <f t="shared" si="22"/>
        <v>315553.84519999998</v>
      </c>
      <c r="H1218" s="2">
        <f t="shared" si="23"/>
        <v>0.33999999999650754</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914885</v>
      </c>
      <c r="D1219" s="1">
        <f>BILANCA!E242</f>
        <v>517334.11</v>
      </c>
      <c r="E1219" s="1">
        <v>0</v>
      </c>
      <c r="F1219" s="1">
        <v>0</v>
      </c>
      <c r="G1219" s="2">
        <f t="shared" si="22"/>
        <v>460094.55991999997</v>
      </c>
      <c r="H1219" s="2">
        <f t="shared" si="23"/>
        <v>0.10999999998603016</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914885</v>
      </c>
      <c r="D1221" s="1">
        <f>BILANCA!E244</f>
        <v>517334.11</v>
      </c>
      <c r="E1221" s="1">
        <v>0</v>
      </c>
      <c r="F1221" s="1">
        <v>0</v>
      </c>
      <c r="G1221" s="2">
        <f t="shared" si="22"/>
        <v>463993.66635999997</v>
      </c>
      <c r="H1221" s="2">
        <f t="shared" si="23"/>
        <v>0.10999999998603016</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-1145466</v>
      </c>
      <c r="D1222" s="1">
        <f>BILANCA!E245</f>
        <v>-957329.87999999989</v>
      </c>
      <c r="E1222" s="1">
        <v>0</v>
      </c>
      <c r="F1222" s="1">
        <v>0</v>
      </c>
      <c r="G1222" s="2">
        <f t="shared" si="22"/>
        <v>-731370.05663999997</v>
      </c>
      <c r="H1222" s="2">
        <f t="shared" si="23"/>
        <v>0.12000000011175871</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5530606</v>
      </c>
      <c r="D1223" s="1">
        <f>BILANCA!E246</f>
        <v>7297321.25</v>
      </c>
      <c r="E1223" s="1">
        <v>0</v>
      </c>
      <c r="F1223" s="1">
        <v>0</v>
      </c>
      <c r="G1223" s="2">
        <f t="shared" si="22"/>
        <v>4830059.6399999997</v>
      </c>
      <c r="H1223" s="2">
        <f t="shared" si="23"/>
        <v>0.25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5174324</v>
      </c>
      <c r="D1224" s="1">
        <f>BILANCA!E247</f>
        <v>7297321.25</v>
      </c>
      <c r="E1224" s="1">
        <v>0</v>
      </c>
      <c r="F1224" s="1">
        <v>0</v>
      </c>
      <c r="G1224" s="2">
        <f t="shared" si="22"/>
        <v>4764320.9265000001</v>
      </c>
      <c r="H1224" s="2">
        <f t="shared" si="23"/>
        <v>0.25</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356282</v>
      </c>
      <c r="D1226" s="1">
        <f>BILANCA!E249</f>
        <v>0</v>
      </c>
      <c r="E1226" s="1">
        <v>0</v>
      </c>
      <c r="F1226" s="1">
        <v>0</v>
      </c>
      <c r="G1226" s="2">
        <f t="shared" si="22"/>
        <v>86576.525999999998</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6676072</v>
      </c>
      <c r="D1227" s="1">
        <f>BILANCA!E250</f>
        <v>8254651.1299999999</v>
      </c>
      <c r="E1227" s="1">
        <v>0</v>
      </c>
      <c r="F1227" s="1">
        <v>0</v>
      </c>
      <c r="G1227" s="2">
        <f t="shared" si="22"/>
        <v>5657231.3194399998</v>
      </c>
      <c r="H1227" s="2">
        <f t="shared" si="23"/>
        <v>0.12999999988824129</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6676072</v>
      </c>
      <c r="D1229" s="1">
        <f>BILANCA!E252</f>
        <v>8213382.5899999999</v>
      </c>
      <c r="E1229" s="1">
        <v>0</v>
      </c>
      <c r="F1229" s="1">
        <v>0</v>
      </c>
      <c r="G1229" s="2">
        <f t="shared" si="22"/>
        <v>5683297.9462799998</v>
      </c>
      <c r="H1229" s="2">
        <f t="shared" si="23"/>
        <v>0.41000000014901161</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41268.54</v>
      </c>
      <c r="E1230" s="1">
        <v>0</v>
      </c>
      <c r="F1230" s="1">
        <v>0</v>
      </c>
      <c r="G1230" s="2">
        <f t="shared" si="22"/>
        <v>20386.658759999998</v>
      </c>
      <c r="H1230" s="2">
        <f t="shared" si="23"/>
        <v>0.45999999999912689</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1117398</v>
      </c>
      <c r="D1232" s="1">
        <f>BILANCA!E255</f>
        <v>1385737.84</v>
      </c>
      <c r="E1232" s="1">
        <v>0</v>
      </c>
      <c r="F1232" s="1">
        <v>0</v>
      </c>
      <c r="G1232" s="2">
        <f t="shared" si="22"/>
        <v>968329.54631999996</v>
      </c>
      <c r="H1232" s="2">
        <f t="shared" si="23"/>
        <v>0.15999999991618097</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31078</v>
      </c>
      <c r="D1233" s="1">
        <f>BILANCA!E256</f>
        <v>8220.39</v>
      </c>
      <c r="E1233" s="1">
        <v>0</v>
      </c>
      <c r="F1233" s="1">
        <v>0</v>
      </c>
      <c r="G1233" s="2">
        <f t="shared" si="22"/>
        <v>11879.695</v>
      </c>
      <c r="H1233" s="2">
        <f t="shared" si="23"/>
        <v>0.38999999999941792</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175000</v>
      </c>
      <c r="D1238" s="1">
        <f>BILANCA!E262</f>
        <v>93000</v>
      </c>
      <c r="E1238" s="1">
        <v>0</v>
      </c>
      <c r="F1238" s="1">
        <v>0</v>
      </c>
      <c r="G1238" s="2">
        <f t="shared" si="22"/>
        <v>92055</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1117397</v>
      </c>
      <c r="D1240" s="1">
        <f>BILANCA!E264</f>
        <v>1385737.84</v>
      </c>
      <c r="E1240" s="1">
        <v>0</v>
      </c>
      <c r="F1240" s="1">
        <v>0</v>
      </c>
      <c r="G1240" s="2">
        <f t="shared" si="22"/>
        <v>999440.27876000002</v>
      </c>
      <c r="H1240" s="2">
        <f t="shared" si="23"/>
        <v>0.15999999991618097</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31078</v>
      </c>
      <c r="D1242" s="1">
        <f>BILANCA!E266</f>
        <v>8220.39</v>
      </c>
      <c r="E1242" s="1">
        <v>0</v>
      </c>
      <c r="F1242" s="1">
        <v>0</v>
      </c>
      <c r="G1242" s="2">
        <f t="shared" ref="G1242:G1479" si="24">B1242/1000*C1242+B1242/500*D1242</f>
        <v>12307.364020000001</v>
      </c>
      <c r="H1242" s="2">
        <f t="shared" si="23"/>
        <v>0.38999999999941792</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6385.99</v>
      </c>
      <c r="E1244" s="1">
        <v>0</v>
      </c>
      <c r="F1244" s="1">
        <v>0</v>
      </c>
      <c r="G1244" s="2">
        <f t="shared" si="24"/>
        <v>3333.4867800000002</v>
      </c>
      <c r="H1244" s="2">
        <f t="shared" si="23"/>
        <v>1.0000000000218279E-2</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0.01</v>
      </c>
      <c r="E1245" s="1">
        <v>0</v>
      </c>
      <c r="F1245" s="1">
        <v>0</v>
      </c>
      <c r="G1245" s="2">
        <f t="shared" si="24"/>
        <v>5.2400000000000007E-3</v>
      </c>
      <c r="H1245" s="2">
        <f t="shared" si="23"/>
        <v>0.01</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183</v>
      </c>
      <c r="D1247" s="1">
        <f>BILANCA!E271</f>
        <v>3611.36</v>
      </c>
      <c r="E1247" s="1">
        <v>0</v>
      </c>
      <c r="F1247" s="1">
        <v>0</v>
      </c>
      <c r="G1247" s="2">
        <f t="shared" si="24"/>
        <v>1955.1100800000002</v>
      </c>
      <c r="H1247" s="2">
        <f t="shared" si="23"/>
        <v>0.36000000000012733</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562598</v>
      </c>
      <c r="D1263" s="1">
        <f>BILANCA!E287</f>
        <v>1042294.91</v>
      </c>
      <c r="E1263" s="1">
        <v>0</v>
      </c>
      <c r="F1263" s="1">
        <v>0</v>
      </c>
      <c r="G1263" s="2">
        <f t="shared" si="24"/>
        <v>741212.58960000006</v>
      </c>
      <c r="H1263" s="2">
        <f t="shared" si="23"/>
        <v>8.999999996740371E-2</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363737</v>
      </c>
      <c r="D1264" s="1">
        <f>BILANCA!E288</f>
        <v>178844.38</v>
      </c>
      <c r="E1264" s="1">
        <v>0</v>
      </c>
      <c r="F1264" s="1">
        <v>0</v>
      </c>
      <c r="G1264" s="2">
        <f t="shared" si="24"/>
        <v>202720.63856000002</v>
      </c>
      <c r="H1264" s="2">
        <f t="shared" si="23"/>
        <v>0.38000000000465661</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452951</v>
      </c>
      <c r="D1265" s="1">
        <f>BILANCA!E289</f>
        <v>269893.75</v>
      </c>
      <c r="E1265" s="1">
        <v>0</v>
      </c>
      <c r="F1265" s="1">
        <v>0</v>
      </c>
      <c r="G1265" s="2">
        <f t="shared" si="24"/>
        <v>279952.25699999998</v>
      </c>
      <c r="H1265" s="2">
        <f t="shared" si="23"/>
        <v>0.25</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434745</v>
      </c>
      <c r="D1270" s="1">
        <f>BILANCA!E294</f>
        <v>37194.06</v>
      </c>
      <c r="E1270" s="1">
        <v>0</v>
      </c>
      <c r="F1270" s="1">
        <v>0</v>
      </c>
      <c r="G1270" s="2">
        <f t="shared" si="24"/>
        <v>146121.20543999999</v>
      </c>
      <c r="H1270" s="2">
        <f t="shared" si="23"/>
        <v>5.9999999997671694E-2</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22112</v>
      </c>
      <c r="D1273" s="1">
        <f>BILANCA!E297</f>
        <v>122122</v>
      </c>
      <c r="E1273" s="1">
        <v>0</v>
      </c>
      <c r="F1273" s="1">
        <v>0</v>
      </c>
      <c r="G1273" s="2">
        <f t="shared" si="24"/>
        <v>77243.239999999991</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2175</v>
      </c>
      <c r="D1274" s="1">
        <f>BILANCA!E298</f>
        <v>2174.63</v>
      </c>
      <c r="E1274" s="1">
        <v>0</v>
      </c>
      <c r="F1274" s="1">
        <v>0</v>
      </c>
      <c r="G1274" s="2">
        <f t="shared" si="24"/>
        <v>1898.5596599999999</v>
      </c>
      <c r="H1274" s="2">
        <f t="shared" si="23"/>
        <v>0.36999999999989086</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80</v>
      </c>
      <c r="D1275" s="1">
        <f>BILANCA!E299</f>
        <v>0</v>
      </c>
      <c r="E1275" s="1">
        <v>0</v>
      </c>
      <c r="F1275" s="1">
        <v>0</v>
      </c>
      <c r="G1275" s="2">
        <f t="shared" si="24"/>
        <v>23.36</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77256</v>
      </c>
      <c r="D1288" s="1">
        <f>BILANCA!E312</f>
        <v>37194.06</v>
      </c>
      <c r="E1288" s="1">
        <v>0</v>
      </c>
      <c r="F1288" s="1">
        <v>0</v>
      </c>
      <c r="G1288" s="2">
        <f t="shared" si="24"/>
        <v>46251.456599999998</v>
      </c>
      <c r="H1288" s="2">
        <f t="shared" si="23"/>
        <v>5.9999999997671694E-2</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1470036</v>
      </c>
      <c r="D1299" s="6">
        <f>'RAS-funkcijski'!E5</f>
        <v>1402164.98</v>
      </c>
      <c r="E1299" s="6">
        <v>0</v>
      </c>
      <c r="F1299" s="6">
        <v>0</v>
      </c>
      <c r="G1299" s="7">
        <f t="shared" si="24"/>
        <v>4274.3659600000001</v>
      </c>
      <c r="H1299" s="7">
        <f t="shared" si="23"/>
        <v>2.0000000018626451E-2</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265754</v>
      </c>
      <c r="D1300" s="1">
        <f>'RAS-funkcijski'!E6</f>
        <v>324013.51</v>
      </c>
      <c r="E1300" s="1">
        <v>0</v>
      </c>
      <c r="F1300" s="1">
        <v>0</v>
      </c>
      <c r="G1300" s="2">
        <f t="shared" si="24"/>
        <v>1827.56204</v>
      </c>
      <c r="H1300" s="2">
        <f t="shared" si="23"/>
        <v>0.48999999999068677</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130214</v>
      </c>
      <c r="D1301" s="1">
        <f>'RAS-funkcijski'!E7</f>
        <v>219919.67</v>
      </c>
      <c r="E1301" s="1">
        <v>0</v>
      </c>
      <c r="F1301" s="1">
        <v>0</v>
      </c>
      <c r="G1301" s="2">
        <f t="shared" si="24"/>
        <v>1710.1600200000003</v>
      </c>
      <c r="H1301" s="2">
        <f t="shared" si="23"/>
        <v>0.32999999998719431</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135540</v>
      </c>
      <c r="D1302" s="1">
        <f>'RAS-funkcijski'!E8</f>
        <v>104093.84</v>
      </c>
      <c r="E1302" s="1">
        <v>0</v>
      </c>
      <c r="F1302" s="1">
        <v>0</v>
      </c>
      <c r="G1302" s="2">
        <f t="shared" si="24"/>
        <v>1374.9107199999999</v>
      </c>
      <c r="H1302" s="2">
        <f t="shared" si="23"/>
        <v>0.16000000000349246</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1204282</v>
      </c>
      <c r="D1307" s="1">
        <f>'RAS-funkcijski'!E13</f>
        <v>1066625.22</v>
      </c>
      <c r="E1307" s="1">
        <v>0</v>
      </c>
      <c r="F1307" s="1">
        <v>0</v>
      </c>
      <c r="G1307" s="2">
        <f t="shared" si="24"/>
        <v>30037.791959999995</v>
      </c>
      <c r="H1307" s="2">
        <f t="shared" si="23"/>
        <v>0.21999999997206032</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855597</v>
      </c>
      <c r="D1308" s="1">
        <f>'RAS-funkcijski'!E14</f>
        <v>776733.84</v>
      </c>
      <c r="E1308" s="1">
        <v>0</v>
      </c>
      <c r="F1308" s="1">
        <v>0</v>
      </c>
      <c r="G1308" s="2">
        <f t="shared" si="24"/>
        <v>24090.646799999999</v>
      </c>
      <c r="H1308" s="2">
        <f t="shared" si="23"/>
        <v>0.16000000003259629</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348685</v>
      </c>
      <c r="D1310" s="1">
        <f>'RAS-funkcijski'!E16</f>
        <v>289891.38</v>
      </c>
      <c r="E1310" s="1">
        <v>0</v>
      </c>
      <c r="F1310" s="1">
        <v>0</v>
      </c>
      <c r="G1310" s="2">
        <f t="shared" si="24"/>
        <v>11141.613120000002</v>
      </c>
      <c r="H1310" s="2">
        <f t="shared" si="23"/>
        <v>0.38000000000465661</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11526.25</v>
      </c>
      <c r="E1312" s="1">
        <v>0</v>
      </c>
      <c r="F1312" s="1">
        <v>0</v>
      </c>
      <c r="G1312" s="2">
        <f t="shared" si="24"/>
        <v>322.73500000000001</v>
      </c>
      <c r="H1312" s="2">
        <f t="shared" si="23"/>
        <v>0.25</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391605</v>
      </c>
      <c r="D1322" s="1">
        <f>'RAS-funkcijski'!E28</f>
        <v>110000</v>
      </c>
      <c r="E1322" s="1">
        <v>0</v>
      </c>
      <c r="F1322" s="1">
        <v>0</v>
      </c>
      <c r="G1322" s="2">
        <f t="shared" si="24"/>
        <v>14678.52</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381872</v>
      </c>
      <c r="D1324" s="1">
        <f>'RAS-funkcijski'!E30</f>
        <v>110000</v>
      </c>
      <c r="E1324" s="1">
        <v>0</v>
      </c>
      <c r="F1324" s="1">
        <v>0</v>
      </c>
      <c r="G1324" s="2">
        <f t="shared" si="24"/>
        <v>15648.671999999999</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9733</v>
      </c>
      <c r="D1327" s="1">
        <f>'RAS-funkcijski'!E33</f>
        <v>0</v>
      </c>
      <c r="E1327" s="1">
        <v>0</v>
      </c>
      <c r="F1327" s="1">
        <v>0</v>
      </c>
      <c r="G1327" s="2">
        <f t="shared" si="24"/>
        <v>282.25700000000001</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1504218</v>
      </c>
      <c r="D1329" s="1">
        <f>'RAS-funkcijski'!E35</f>
        <v>2398842.7999999998</v>
      </c>
      <c r="E1329" s="1">
        <v>0</v>
      </c>
      <c r="F1329" s="1">
        <v>0</v>
      </c>
      <c r="G1329" s="2">
        <f t="shared" si="24"/>
        <v>195359.0116</v>
      </c>
      <c r="H1329" s="2">
        <f t="shared" si="23"/>
        <v>0.20000000018626451</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18451</v>
      </c>
      <c r="D1330" s="1">
        <f>'RAS-funkcijski'!E36</f>
        <v>69556.399999999994</v>
      </c>
      <c r="E1330" s="1">
        <v>0</v>
      </c>
      <c r="F1330" s="1">
        <v>0</v>
      </c>
      <c r="G1330" s="2">
        <f t="shared" si="24"/>
        <v>5042.0415999999996</v>
      </c>
      <c r="H1330" s="2">
        <f t="shared" si="23"/>
        <v>0.39999999999417923</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15000</v>
      </c>
      <c r="D1331" s="1">
        <f>'RAS-funkcijski'!E37</f>
        <v>68131.399999999994</v>
      </c>
      <c r="E1331" s="1">
        <v>0</v>
      </c>
      <c r="F1331" s="1">
        <v>0</v>
      </c>
      <c r="G1331" s="2">
        <f t="shared" si="24"/>
        <v>4991.6723999999995</v>
      </c>
      <c r="H1331" s="2">
        <f t="shared" si="23"/>
        <v>0.39999999999417923</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3451</v>
      </c>
      <c r="D1332" s="1">
        <f>'RAS-funkcijski'!E38</f>
        <v>1425</v>
      </c>
      <c r="E1332" s="1">
        <v>0</v>
      </c>
      <c r="F1332" s="1">
        <v>0</v>
      </c>
      <c r="G1332" s="2">
        <f t="shared" si="24"/>
        <v>214.23400000000001</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20000</v>
      </c>
      <c r="D1333" s="1">
        <f>'RAS-funkcijski'!E39</f>
        <v>20000</v>
      </c>
      <c r="E1333" s="1">
        <v>0</v>
      </c>
      <c r="F1333" s="1">
        <v>0</v>
      </c>
      <c r="G1333" s="2">
        <f t="shared" si="24"/>
        <v>2100.0000000000005</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20000</v>
      </c>
      <c r="D1334" s="1">
        <f>'RAS-funkcijski'!E40</f>
        <v>20000</v>
      </c>
      <c r="E1334" s="1">
        <v>0</v>
      </c>
      <c r="F1334" s="1">
        <v>0</v>
      </c>
      <c r="G1334" s="2">
        <f t="shared" si="24"/>
        <v>2160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74950</v>
      </c>
      <c r="D1337" s="1">
        <f>'RAS-funkcijski'!E43</f>
        <v>139133.38999999998</v>
      </c>
      <c r="E1337" s="1">
        <v>0</v>
      </c>
      <c r="F1337" s="1">
        <v>0</v>
      </c>
      <c r="G1337" s="2">
        <f t="shared" si="24"/>
        <v>13775.454419999998</v>
      </c>
      <c r="H1337" s="2">
        <f t="shared" si="23"/>
        <v>0.38999999998486601</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74950</v>
      </c>
      <c r="D1341" s="1">
        <f>'RAS-funkcijski'!E47</f>
        <v>120283.51</v>
      </c>
      <c r="E1341" s="1">
        <v>0</v>
      </c>
      <c r="F1341" s="1">
        <v>0</v>
      </c>
      <c r="G1341" s="2">
        <f t="shared" si="24"/>
        <v>13567.23186</v>
      </c>
      <c r="H1341" s="2">
        <f t="shared" si="27"/>
        <v>0.49000000000523869</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18849.88</v>
      </c>
      <c r="E1342" s="1">
        <v>0</v>
      </c>
      <c r="F1342" s="1">
        <v>0</v>
      </c>
      <c r="G1342" s="2">
        <f t="shared" si="24"/>
        <v>1658.78944</v>
      </c>
      <c r="H1342" s="2">
        <f t="shared" si="27"/>
        <v>0.11999999999898137</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635200.93999999994</v>
      </c>
      <c r="E1344" s="1">
        <v>0</v>
      </c>
      <c r="F1344" s="1">
        <v>0</v>
      </c>
      <c r="G1344" s="2">
        <f t="shared" si="24"/>
        <v>58438.486479999992</v>
      </c>
      <c r="H1344" s="2">
        <f t="shared" si="27"/>
        <v>6.0000000055879354E-2</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635200.93999999994</v>
      </c>
      <c r="E1347" s="1">
        <v>0</v>
      </c>
      <c r="F1347" s="1">
        <v>0</v>
      </c>
      <c r="G1347" s="2">
        <f t="shared" si="24"/>
        <v>62249.69212</v>
      </c>
      <c r="H1347" s="2">
        <f t="shared" si="27"/>
        <v>6.0000000055879354E-2</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1213285</v>
      </c>
      <c r="D1348" s="1">
        <f>'RAS-funkcijski'!E54</f>
        <v>858269.48</v>
      </c>
      <c r="E1348" s="1">
        <v>0</v>
      </c>
      <c r="F1348" s="1">
        <v>0</v>
      </c>
      <c r="G1348" s="2">
        <f t="shared" si="24"/>
        <v>146491.198</v>
      </c>
      <c r="H1348" s="2">
        <f t="shared" si="27"/>
        <v>0.47999999998137355</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1213285</v>
      </c>
      <c r="D1349" s="1">
        <f>'RAS-funkcijski'!E55</f>
        <v>858269.48</v>
      </c>
      <c r="E1349" s="1">
        <v>0</v>
      </c>
      <c r="F1349" s="1">
        <v>0</v>
      </c>
      <c r="G1349" s="2">
        <f t="shared" si="24"/>
        <v>149421.02195999998</v>
      </c>
      <c r="H1349" s="2">
        <f t="shared" si="27"/>
        <v>0.47999999998137355</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35994</v>
      </c>
      <c r="D1354" s="1">
        <f>'RAS-funkcijski'!E60</f>
        <v>64494.99</v>
      </c>
      <c r="E1354" s="1">
        <v>0</v>
      </c>
      <c r="F1354" s="1">
        <v>0</v>
      </c>
      <c r="G1354" s="2">
        <f t="shared" si="24"/>
        <v>9239.1028800000004</v>
      </c>
      <c r="H1354" s="2">
        <f t="shared" si="27"/>
        <v>1.0000000002037268E-2</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82665</v>
      </c>
      <c r="D1355" s="1">
        <f>'RAS-funkcijski'!E61</f>
        <v>213852.76</v>
      </c>
      <c r="E1355" s="1">
        <v>0</v>
      </c>
      <c r="F1355" s="1">
        <v>0</v>
      </c>
      <c r="G1355" s="2">
        <f t="shared" si="24"/>
        <v>29091.119640000001</v>
      </c>
      <c r="H1355" s="2">
        <f t="shared" si="27"/>
        <v>0.23999999999068677</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23755</v>
      </c>
      <c r="D1358" s="1">
        <f>'RAS-funkcijski'!E64</f>
        <v>206505.16</v>
      </c>
      <c r="E1358" s="1">
        <v>0</v>
      </c>
      <c r="F1358" s="1">
        <v>0</v>
      </c>
      <c r="G1358" s="2">
        <f t="shared" si="24"/>
        <v>26205.9192</v>
      </c>
      <c r="H1358" s="2">
        <f t="shared" si="27"/>
        <v>0.16000000000349246</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58910</v>
      </c>
      <c r="D1359" s="1">
        <f>'RAS-funkcijski'!E65</f>
        <v>7347.6</v>
      </c>
      <c r="E1359" s="1">
        <v>0</v>
      </c>
      <c r="F1359" s="1">
        <v>0</v>
      </c>
      <c r="G1359" s="2">
        <f t="shared" si="24"/>
        <v>4489.9171999999999</v>
      </c>
      <c r="H1359" s="2">
        <f t="shared" si="27"/>
        <v>0.3999999999996362</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10350</v>
      </c>
      <c r="D1360" s="1">
        <f>'RAS-funkcijski'!E66</f>
        <v>10350</v>
      </c>
      <c r="E1360" s="1">
        <v>0</v>
      </c>
      <c r="F1360" s="1">
        <v>0</v>
      </c>
      <c r="G1360" s="2">
        <f t="shared" si="24"/>
        <v>1925.1000000000001</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10350</v>
      </c>
      <c r="D1366" s="1">
        <f>'RAS-funkcijski'!E72</f>
        <v>10350</v>
      </c>
      <c r="E1366" s="1">
        <v>0</v>
      </c>
      <c r="F1366" s="1">
        <v>0</v>
      </c>
      <c r="G1366" s="2">
        <f t="shared" si="24"/>
        <v>2111.4</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48523</v>
      </c>
      <c r="D1368" s="1">
        <f>'RAS-funkcijski'!E74</f>
        <v>387984.84</v>
      </c>
      <c r="E1368" s="1">
        <v>0</v>
      </c>
      <c r="F1368" s="1">
        <v>0</v>
      </c>
      <c r="G1368" s="2">
        <f t="shared" si="24"/>
        <v>57714.487600000008</v>
      </c>
      <c r="H1368" s="2">
        <f t="shared" si="27"/>
        <v>0.15999999997438863</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148033</v>
      </c>
      <c r="D1369" s="1">
        <f>'RAS-funkcijski'!E75</f>
        <v>1051600.54</v>
      </c>
      <c r="E1369" s="1">
        <v>0</v>
      </c>
      <c r="F1369" s="1">
        <v>0</v>
      </c>
      <c r="G1369" s="2">
        <f t="shared" si="24"/>
        <v>159837.61967999997</v>
      </c>
      <c r="H1369" s="2">
        <f t="shared" si="27"/>
        <v>0.4599999999627471</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22504</v>
      </c>
      <c r="D1370" s="1">
        <f>'RAS-funkcijski'!E76</f>
        <v>14325.02</v>
      </c>
      <c r="E1370" s="1">
        <v>0</v>
      </c>
      <c r="F1370" s="1">
        <v>0</v>
      </c>
      <c r="G1370" s="2">
        <f t="shared" si="24"/>
        <v>3683.0908799999997</v>
      </c>
      <c r="H1370" s="2">
        <f t="shared" si="27"/>
        <v>2.0000000000436557E-2</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684525.08</v>
      </c>
      <c r="E1371" s="1">
        <v>0</v>
      </c>
      <c r="F1371" s="1">
        <v>0</v>
      </c>
      <c r="G1371" s="2">
        <f t="shared" si="24"/>
        <v>99940.66167999999</v>
      </c>
      <c r="H1371" s="2">
        <f t="shared" si="27"/>
        <v>7.9999999958090484E-2</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53134</v>
      </c>
      <c r="D1373" s="1">
        <f>'RAS-funkcijski'!E79</f>
        <v>55652.12</v>
      </c>
      <c r="E1373" s="1">
        <v>0</v>
      </c>
      <c r="F1373" s="1">
        <v>0</v>
      </c>
      <c r="G1373" s="2">
        <f t="shared" si="24"/>
        <v>12332.867999999999</v>
      </c>
      <c r="H1373" s="2">
        <f t="shared" si="27"/>
        <v>0.12000000000261934</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58470</v>
      </c>
      <c r="D1374" s="1">
        <f>'RAS-funkcijski'!E80</f>
        <v>0</v>
      </c>
      <c r="E1374" s="1">
        <v>0</v>
      </c>
      <c r="F1374" s="1">
        <v>0</v>
      </c>
      <c r="G1374" s="2">
        <f t="shared" si="24"/>
        <v>4443.72</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13925</v>
      </c>
      <c r="D1375" s="1">
        <f>'RAS-funkcijski'!E81</f>
        <v>297098.32</v>
      </c>
      <c r="E1375" s="1">
        <v>0</v>
      </c>
      <c r="F1375" s="1">
        <v>0</v>
      </c>
      <c r="G1375" s="2">
        <f t="shared" si="24"/>
        <v>46825.366280000002</v>
      </c>
      <c r="H1375" s="2">
        <f t="shared" si="27"/>
        <v>0.32000000000698492</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853107</v>
      </c>
      <c r="D1376" s="1">
        <f>'RAS-funkcijski'!E82</f>
        <v>712648.73</v>
      </c>
      <c r="E1376" s="1">
        <v>0</v>
      </c>
      <c r="F1376" s="1">
        <v>0</v>
      </c>
      <c r="G1376" s="2">
        <f t="shared" si="24"/>
        <v>177715.54788</v>
      </c>
      <c r="H1376" s="2">
        <f t="shared" si="27"/>
        <v>0.27000000001862645</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331557</v>
      </c>
      <c r="D1378" s="1">
        <f>'RAS-funkcijski'!E84</f>
        <v>144742.93</v>
      </c>
      <c r="E1378" s="1">
        <v>0</v>
      </c>
      <c r="F1378" s="1">
        <v>0</v>
      </c>
      <c r="G1378" s="2">
        <f t="shared" si="24"/>
        <v>49683.428800000002</v>
      </c>
      <c r="H1378" s="2">
        <f t="shared" si="27"/>
        <v>7.0000000006984919E-2</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18213</v>
      </c>
      <c r="D1379" s="1">
        <f>'RAS-funkcijski'!E85</f>
        <v>15893.07</v>
      </c>
      <c r="E1379" s="1">
        <v>0</v>
      </c>
      <c r="F1379" s="1">
        <v>0</v>
      </c>
      <c r="G1379" s="2">
        <f t="shared" si="24"/>
        <v>4049.9303400000003</v>
      </c>
      <c r="H1379" s="2">
        <f t="shared" si="27"/>
        <v>6.9999999999708962E-2</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274983</v>
      </c>
      <c r="D1380" s="1">
        <f>'RAS-funkcijski'!E86</f>
        <v>242019.73</v>
      </c>
      <c r="E1380" s="1">
        <v>0</v>
      </c>
      <c r="F1380" s="1">
        <v>0</v>
      </c>
      <c r="G1380" s="2">
        <f t="shared" si="24"/>
        <v>62239.841720000004</v>
      </c>
      <c r="H1380" s="2">
        <f t="shared" si="27"/>
        <v>0.26999999998952262</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228354</v>
      </c>
      <c r="D1382" s="1">
        <f>'RAS-funkcijski'!E88</f>
        <v>309993</v>
      </c>
      <c r="E1382" s="1">
        <v>0</v>
      </c>
      <c r="F1382" s="1">
        <v>0</v>
      </c>
      <c r="G1382" s="2">
        <f t="shared" si="24"/>
        <v>71260.56</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300043</v>
      </c>
      <c r="D1401" s="1">
        <f>'RAS-funkcijski'!E107</f>
        <v>308594.81</v>
      </c>
      <c r="E1401" s="1">
        <v>0</v>
      </c>
      <c r="F1401" s="1">
        <v>0</v>
      </c>
      <c r="G1401" s="2">
        <f t="shared" si="24"/>
        <v>94474.959860000003</v>
      </c>
      <c r="H1401" s="2">
        <f t="shared" si="27"/>
        <v>0.19000000000232831</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145000</v>
      </c>
      <c r="D1402" s="1">
        <f>'RAS-funkcijski'!E108</f>
        <v>179500</v>
      </c>
      <c r="E1402" s="1">
        <v>0</v>
      </c>
      <c r="F1402" s="1">
        <v>0</v>
      </c>
      <c r="G1402" s="2">
        <f t="shared" si="24"/>
        <v>52416</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19459</v>
      </c>
      <c r="D1403" s="1">
        <f>'RAS-funkcijski'!E109</f>
        <v>22055.69</v>
      </c>
      <c r="E1403" s="1">
        <v>0</v>
      </c>
      <c r="F1403" s="1">
        <v>0</v>
      </c>
      <c r="G1403" s="2">
        <f t="shared" si="24"/>
        <v>6674.8898999999992</v>
      </c>
      <c r="H1403" s="2">
        <f t="shared" si="27"/>
        <v>0.31000000000130967</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17250</v>
      </c>
      <c r="D1404" s="1">
        <f>'RAS-funkcijski'!E110</f>
        <v>17250</v>
      </c>
      <c r="E1404" s="1">
        <v>0</v>
      </c>
      <c r="F1404" s="1">
        <v>0</v>
      </c>
      <c r="G1404" s="2">
        <f t="shared" si="24"/>
        <v>5485.5</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118334</v>
      </c>
      <c r="D1407" s="1">
        <f>'RAS-funkcijski'!E113</f>
        <v>89789.119999999995</v>
      </c>
      <c r="E1407" s="1">
        <v>0</v>
      </c>
      <c r="F1407" s="1">
        <v>0</v>
      </c>
      <c r="G1407" s="2">
        <f t="shared" si="24"/>
        <v>32472.434159999997</v>
      </c>
      <c r="H1407" s="2">
        <f t="shared" si="27"/>
        <v>0.11999999999534339</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455204</v>
      </c>
      <c r="D1408" s="1">
        <f>'RAS-funkcijski'!E114</f>
        <v>502760.16</v>
      </c>
      <c r="E1408" s="1">
        <v>0</v>
      </c>
      <c r="F1408" s="1">
        <v>0</v>
      </c>
      <c r="G1408" s="2">
        <f t="shared" si="24"/>
        <v>160679.6752</v>
      </c>
      <c r="H1408" s="2">
        <f t="shared" si="27"/>
        <v>0.15999999997438863</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405404</v>
      </c>
      <c r="D1409" s="1">
        <f>'RAS-funkcijski'!E115</f>
        <v>469760.16</v>
      </c>
      <c r="E1409" s="1">
        <v>0</v>
      </c>
      <c r="F1409" s="1">
        <v>0</v>
      </c>
      <c r="G1409" s="2">
        <f t="shared" si="24"/>
        <v>149286.59951999999</v>
      </c>
      <c r="H1409" s="2">
        <f t="shared" si="27"/>
        <v>0.15999999997438863</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405404</v>
      </c>
      <c r="D1410" s="1">
        <f>'RAS-funkcijski'!E116</f>
        <v>445953</v>
      </c>
      <c r="E1410" s="1">
        <v>0</v>
      </c>
      <c r="F1410" s="1">
        <v>0</v>
      </c>
      <c r="G1410" s="2">
        <f t="shared" si="24"/>
        <v>145298.72</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23807.16</v>
      </c>
      <c r="E1411" s="1">
        <v>0</v>
      </c>
      <c r="F1411" s="1">
        <v>0</v>
      </c>
      <c r="G1411" s="2">
        <f t="shared" si="24"/>
        <v>5380.4181600000002</v>
      </c>
      <c r="H1411" s="2">
        <f t="shared" si="27"/>
        <v>0.15999999999985448</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49800</v>
      </c>
      <c r="D1412" s="1">
        <f>'RAS-funkcijski'!E118</f>
        <v>33000</v>
      </c>
      <c r="E1412" s="1">
        <v>0</v>
      </c>
      <c r="F1412" s="1">
        <v>0</v>
      </c>
      <c r="G1412" s="2">
        <f t="shared" si="24"/>
        <v>13201.2</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49800</v>
      </c>
      <c r="D1414" s="1">
        <f>'RAS-funkcijski'!E120</f>
        <v>33000</v>
      </c>
      <c r="E1414" s="1">
        <v>0</v>
      </c>
      <c r="F1414" s="1">
        <v>0</v>
      </c>
      <c r="G1414" s="2">
        <f t="shared" si="24"/>
        <v>13432.8</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719755</v>
      </c>
      <c r="D1423" s="1">
        <f>'RAS-funkcijski'!E129</f>
        <v>335733.63</v>
      </c>
      <c r="E1423" s="1">
        <v>0</v>
      </c>
      <c r="F1423" s="1">
        <v>0</v>
      </c>
      <c r="G1423" s="2">
        <f t="shared" si="24"/>
        <v>173902.7825</v>
      </c>
      <c r="H1423" s="2">
        <f t="shared" si="27"/>
        <v>0.36999999999534339</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598945</v>
      </c>
      <c r="D1427" s="1">
        <f>'RAS-funkcijski'!E133</f>
        <v>32986.74</v>
      </c>
      <c r="E1427" s="1">
        <v>0</v>
      </c>
      <c r="F1427" s="1">
        <v>0</v>
      </c>
      <c r="G1427" s="2">
        <f t="shared" si="24"/>
        <v>85774.483919999999</v>
      </c>
      <c r="H1427" s="2">
        <f t="shared" si="27"/>
        <v>0.26000000000203727</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150280</v>
      </c>
      <c r="E1429" s="1">
        <v>0</v>
      </c>
      <c r="F1429" s="1">
        <v>0</v>
      </c>
      <c r="G1429" s="2">
        <f t="shared" si="24"/>
        <v>39373.360000000001</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15853</v>
      </c>
      <c r="D1430" s="1">
        <f>'RAS-funkcijski'!E136</f>
        <v>0</v>
      </c>
      <c r="E1430" s="1">
        <v>0</v>
      </c>
      <c r="F1430" s="1">
        <v>0</v>
      </c>
      <c r="G1430" s="2">
        <f t="shared" si="24"/>
        <v>2092.596</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96756</v>
      </c>
      <c r="D1432" s="1">
        <f>'RAS-funkcijski'!E138</f>
        <v>134266.89000000001</v>
      </c>
      <c r="E1432" s="1">
        <v>0</v>
      </c>
      <c r="F1432" s="1">
        <v>0</v>
      </c>
      <c r="G1432" s="2">
        <f t="shared" si="24"/>
        <v>48948.830520000003</v>
      </c>
      <c r="H1432" s="2">
        <f t="shared" si="27"/>
        <v>0.10999999998603016</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8201</v>
      </c>
      <c r="D1433" s="1">
        <f>'RAS-funkcijski'!E139</f>
        <v>8200</v>
      </c>
      <c r="E1433" s="1">
        <v>0</v>
      </c>
      <c r="F1433" s="1">
        <v>0</v>
      </c>
      <c r="G1433" s="2">
        <f t="shared" si="24"/>
        <v>3321.1350000000002</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10000</v>
      </c>
      <c r="E1434" s="1">
        <v>0</v>
      </c>
      <c r="F1434" s="1">
        <v>0</v>
      </c>
      <c r="G1434" s="2">
        <f t="shared" si="24"/>
        <v>2720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5842001</v>
      </c>
      <c r="D1435" s="13">
        <f>'RAS-funkcijski'!E141</f>
        <v>6822345.6500000004</v>
      </c>
      <c r="E1435" s="13">
        <v>0</v>
      </c>
      <c r="F1435" s="13">
        <v>0</v>
      </c>
      <c r="G1435" s="14">
        <f t="shared" si="24"/>
        <v>2669676.8451000005</v>
      </c>
      <c r="H1435" s="14">
        <f t="shared" si="27"/>
        <v>0.34999999962747097</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677800</v>
      </c>
      <c r="D1436" s="6">
        <f>'P-VRIO'!E5</f>
        <v>156071.47</v>
      </c>
      <c r="E1436" s="6">
        <v>0</v>
      </c>
      <c r="F1436" s="6">
        <v>0</v>
      </c>
      <c r="G1436" s="7">
        <f t="shared" si="24"/>
        <v>989.94294000000014</v>
      </c>
      <c r="H1436" s="7">
        <f t="shared" si="27"/>
        <v>0.47000000000116415</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677800</v>
      </c>
      <c r="D1453" s="1">
        <f>'P-VRIO'!E22</f>
        <v>156071.47</v>
      </c>
      <c r="E1453" s="1">
        <v>0</v>
      </c>
      <c r="F1453" s="1">
        <v>0</v>
      </c>
      <c r="G1453" s="2">
        <f t="shared" si="24"/>
        <v>17818.97292</v>
      </c>
      <c r="H1453" s="2">
        <f t="shared" si="27"/>
        <v>0.47000000000116415</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677800</v>
      </c>
      <c r="D1454" s="1">
        <f>'P-VRIO'!E23</f>
        <v>0</v>
      </c>
      <c r="E1454" s="1">
        <v>0</v>
      </c>
      <c r="F1454" s="1">
        <v>0</v>
      </c>
      <c r="G1454" s="2">
        <f t="shared" si="24"/>
        <v>12878.199999999999</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677800</v>
      </c>
      <c r="D1455" s="1">
        <f>'P-VRIO'!E24</f>
        <v>0</v>
      </c>
      <c r="E1455" s="1">
        <v>0</v>
      </c>
      <c r="F1455" s="1">
        <v>0</v>
      </c>
      <c r="G1455" s="2">
        <f t="shared" si="24"/>
        <v>13556</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156071.47</v>
      </c>
      <c r="E1461" s="1">
        <v>0</v>
      </c>
      <c r="F1461" s="1">
        <v>0</v>
      </c>
      <c r="G1461" s="2">
        <f t="shared" si="24"/>
        <v>8115.7164399999992</v>
      </c>
      <c r="H1461" s="2">
        <f t="shared" si="27"/>
        <v>0.47000000000116415</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156071.47</v>
      </c>
      <c r="E1467" s="1">
        <v>0</v>
      </c>
      <c r="F1467" s="1">
        <v>0</v>
      </c>
      <c r="G1467" s="2">
        <f t="shared" si="24"/>
        <v>9988.5740800000003</v>
      </c>
      <c r="H1467" s="2">
        <f t="shared" si="27"/>
        <v>0.47000000000116415</v>
      </c>
      <c r="I1467" s="10">
        <f t="shared" si="31"/>
        <v>4694.6298176116288</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1814030.47</v>
      </c>
      <c r="D1480" s="6"/>
      <c r="E1480" s="6">
        <v>0</v>
      </c>
      <c r="F1480" s="6">
        <v>0</v>
      </c>
      <c r="G1480" s="7">
        <f t="shared" ref="G1480:G1580" si="34">B1480/1000*C1480</f>
        <v>1814.0304699999999</v>
      </c>
      <c r="H1480" s="7">
        <f t="shared" ref="H1480:H1580" si="35">ABS(C1480-ROUND(C1480,0))</f>
        <v>0.46999999997206032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7269660.25</v>
      </c>
      <c r="D1481" s="1">
        <v>0</v>
      </c>
      <c r="E1481" s="1">
        <v>0</v>
      </c>
      <c r="F1481" s="1">
        <v>0</v>
      </c>
      <c r="G1481" s="2">
        <f t="shared" si="34"/>
        <v>14539.3205</v>
      </c>
      <c r="H1481" s="2">
        <f t="shared" si="35"/>
        <v>0.25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5514828.3600000003</v>
      </c>
      <c r="D1483" s="1">
        <v>0</v>
      </c>
      <c r="E1483" s="1">
        <v>0</v>
      </c>
      <c r="F1483" s="1">
        <v>0</v>
      </c>
      <c r="G1483" s="2">
        <f t="shared" si="34"/>
        <v>22059.313440000002</v>
      </c>
      <c r="H1483" s="2">
        <f t="shared" si="35"/>
        <v>0.36000000033527613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926975.65</v>
      </c>
      <c r="D1484" s="1">
        <v>0</v>
      </c>
      <c r="E1484" s="1">
        <v>0</v>
      </c>
      <c r="F1484" s="1">
        <v>0</v>
      </c>
      <c r="G1484" s="2">
        <f t="shared" si="34"/>
        <v>4634.8782500000007</v>
      </c>
      <c r="H1484" s="2">
        <f t="shared" si="35"/>
        <v>0.34999999997671694</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2463840.34</v>
      </c>
      <c r="D1485" s="1">
        <v>0</v>
      </c>
      <c r="E1485" s="1">
        <v>0</v>
      </c>
      <c r="F1485" s="1">
        <v>0</v>
      </c>
      <c r="G1485" s="2">
        <f t="shared" si="34"/>
        <v>14783.04204</v>
      </c>
      <c r="H1485" s="2">
        <f t="shared" si="35"/>
        <v>0.33999999985098839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366543.69</v>
      </c>
      <c r="D1486" s="1">
        <v>0</v>
      </c>
      <c r="E1486" s="1">
        <v>0</v>
      </c>
      <c r="F1486" s="1">
        <v>0</v>
      </c>
      <c r="G1486" s="2">
        <f t="shared" si="34"/>
        <v>2565.8058300000002</v>
      </c>
      <c r="H1486" s="2">
        <f t="shared" si="35"/>
        <v>0.30999999999767169</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627302.11</v>
      </c>
      <c r="D1489" s="1">
        <v>0</v>
      </c>
      <c r="E1489" s="1">
        <v>0</v>
      </c>
      <c r="F1489" s="1">
        <v>0</v>
      </c>
      <c r="G1489" s="2">
        <f t="shared" si="34"/>
        <v>6273.0210999999999</v>
      </c>
      <c r="H1489" s="2">
        <f t="shared" si="35"/>
        <v>0.10999999998603016</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715078.4</v>
      </c>
      <c r="D1490" s="1">
        <v>0</v>
      </c>
      <c r="E1490" s="1">
        <v>0</v>
      </c>
      <c r="F1490" s="1">
        <v>0</v>
      </c>
      <c r="G1490" s="2">
        <f t="shared" si="34"/>
        <v>7865.8624</v>
      </c>
      <c r="H1490" s="2">
        <f t="shared" si="35"/>
        <v>0.40000000002328306</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415088.17</v>
      </c>
      <c r="D1491" s="1">
        <v>0</v>
      </c>
      <c r="E1491" s="1">
        <v>0</v>
      </c>
      <c r="F1491" s="1">
        <v>0</v>
      </c>
      <c r="G1491" s="2">
        <f t="shared" si="34"/>
        <v>4981.0580399999999</v>
      </c>
      <c r="H1491" s="2">
        <f t="shared" si="35"/>
        <v>0.16999999998370185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1754831.89</v>
      </c>
      <c r="D1492" s="1">
        <v>0</v>
      </c>
      <c r="E1492" s="1">
        <v>0</v>
      </c>
      <c r="F1492" s="1">
        <v>0</v>
      </c>
      <c r="G1492" s="2">
        <f t="shared" si="34"/>
        <v>22812.814569999999</v>
      </c>
      <c r="H1492" s="2">
        <f t="shared" si="35"/>
        <v>0.11000000010244548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7555463.6200000001</v>
      </c>
      <c r="D1499" s="1">
        <v>0</v>
      </c>
      <c r="E1499" s="1">
        <v>0</v>
      </c>
      <c r="F1499" s="1">
        <v>0</v>
      </c>
      <c r="G1499" s="2">
        <f t="shared" si="34"/>
        <v>151109.27240000002</v>
      </c>
      <c r="H1499" s="2">
        <f t="shared" si="35"/>
        <v>0.37999999988824129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5220023.6500000004</v>
      </c>
      <c r="D1501" s="1">
        <v>0</v>
      </c>
      <c r="E1501" s="1">
        <v>0</v>
      </c>
      <c r="F1501" s="1">
        <v>0</v>
      </c>
      <c r="G1501" s="2">
        <f t="shared" si="34"/>
        <v>114840.5203</v>
      </c>
      <c r="H1501" s="2">
        <f t="shared" si="35"/>
        <v>0.34999999962747097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895694.77</v>
      </c>
      <c r="D1502" s="1">
        <v>0</v>
      </c>
      <c r="E1502" s="1">
        <v>0</v>
      </c>
      <c r="F1502" s="1">
        <v>0</v>
      </c>
      <c r="G1502" s="2">
        <f t="shared" si="34"/>
        <v>20600.97971</v>
      </c>
      <c r="H1502" s="2">
        <f t="shared" si="35"/>
        <v>0.22999999998137355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2418285.41</v>
      </c>
      <c r="D1503" s="1">
        <v>0</v>
      </c>
      <c r="E1503" s="1">
        <v>0</v>
      </c>
      <c r="F1503" s="1">
        <v>0</v>
      </c>
      <c r="G1503" s="2">
        <f t="shared" si="34"/>
        <v>58038.849840000003</v>
      </c>
      <c r="H1503" s="2">
        <f t="shared" si="35"/>
        <v>0.41000000014901161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362629.14</v>
      </c>
      <c r="D1504" s="1">
        <v>0</v>
      </c>
      <c r="E1504" s="1">
        <v>0</v>
      </c>
      <c r="F1504" s="1">
        <v>0</v>
      </c>
      <c r="G1504" s="2">
        <f t="shared" si="34"/>
        <v>9065.7285000000011</v>
      </c>
      <c r="H1504" s="2">
        <f t="shared" si="35"/>
        <v>0.14000000001396984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604583.36</v>
      </c>
      <c r="D1507" s="1">
        <v>0</v>
      </c>
      <c r="E1507" s="1">
        <v>0</v>
      </c>
      <c r="F1507" s="1">
        <v>0</v>
      </c>
      <c r="G1507" s="2">
        <f t="shared" si="34"/>
        <v>16928.334080000001</v>
      </c>
      <c r="H1507" s="2">
        <f t="shared" si="35"/>
        <v>0.35999999998603016</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624331.55000000005</v>
      </c>
      <c r="D1508" s="1">
        <v>0</v>
      </c>
      <c r="E1508" s="1">
        <v>0</v>
      </c>
      <c r="F1508" s="1">
        <v>0</v>
      </c>
      <c r="G1508" s="2">
        <f t="shared" si="34"/>
        <v>18105.614950000003</v>
      </c>
      <c r="H1508" s="2">
        <f t="shared" si="35"/>
        <v>0.44999999995343387</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314499.42</v>
      </c>
      <c r="D1509" s="1">
        <v>0</v>
      </c>
      <c r="E1509" s="1">
        <v>0</v>
      </c>
      <c r="F1509" s="1">
        <v>0</v>
      </c>
      <c r="G1509" s="2">
        <f t="shared" si="34"/>
        <v>9434.9825999999994</v>
      </c>
      <c r="H1509" s="2">
        <f t="shared" si="35"/>
        <v>0.41999999998370185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1937889.02</v>
      </c>
      <c r="D1510" s="1">
        <v>0</v>
      </c>
      <c r="E1510" s="1">
        <v>0</v>
      </c>
      <c r="F1510" s="1">
        <v>0</v>
      </c>
      <c r="G1510" s="2">
        <f t="shared" si="34"/>
        <v>60074.55962</v>
      </c>
      <c r="H1510" s="2">
        <f t="shared" si="35"/>
        <v>2.0000000018626451E-2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397550.95</v>
      </c>
      <c r="D1511" s="1">
        <v>0</v>
      </c>
      <c r="E1511" s="1">
        <v>0</v>
      </c>
      <c r="F1511" s="1">
        <v>0</v>
      </c>
      <c r="G1511" s="2">
        <f t="shared" si="34"/>
        <v>12721.6304</v>
      </c>
      <c r="H1511" s="2">
        <f t="shared" si="35"/>
        <v>4.9999999988358468E-2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397550.95</v>
      </c>
      <c r="D1515" s="1">
        <v>0</v>
      </c>
      <c r="E1515" s="1">
        <v>0</v>
      </c>
      <c r="F1515" s="1">
        <v>0</v>
      </c>
      <c r="G1515" s="2">
        <f t="shared" si="34"/>
        <v>14311.834199999999</v>
      </c>
      <c r="H1515" s="2">
        <f t="shared" si="35"/>
        <v>4.9999999988358468E-2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1528227.1000000006</v>
      </c>
      <c r="D1517" s="1">
        <v>0</v>
      </c>
      <c r="E1517" s="1">
        <v>0</v>
      </c>
      <c r="F1517" s="1">
        <v>0</v>
      </c>
      <c r="G1517" s="2">
        <f t="shared" si="34"/>
        <v>58072.629800000017</v>
      </c>
      <c r="H1517" s="2">
        <f t="shared" si="35"/>
        <v>0.10000000055879354</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1312188.6600000001</v>
      </c>
      <c r="D1518" s="1">
        <v>0</v>
      </c>
      <c r="E1518" s="1">
        <v>0</v>
      </c>
      <c r="F1518" s="1">
        <v>0</v>
      </c>
      <c r="G1518" s="2">
        <f t="shared" si="34"/>
        <v>51175.357740000007</v>
      </c>
      <c r="H1518" s="2">
        <f t="shared" si="35"/>
        <v>0.33999999985098839</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1042294.91</v>
      </c>
      <c r="D1524" s="1">
        <v>0</v>
      </c>
      <c r="E1524" s="1">
        <v>0</v>
      </c>
      <c r="F1524" s="1">
        <v>0</v>
      </c>
      <c r="G1524" s="2">
        <f t="shared" si="34"/>
        <v>46903.270949999998</v>
      </c>
      <c r="H1524" s="2">
        <f t="shared" si="35"/>
        <v>8.999999996740371E-2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4195.25</v>
      </c>
      <c r="D1525" s="1">
        <v>0</v>
      </c>
      <c r="E1525" s="1">
        <v>0</v>
      </c>
      <c r="F1525" s="1">
        <v>0</v>
      </c>
      <c r="G1525" s="2">
        <f t="shared" si="34"/>
        <v>192.98149999999998</v>
      </c>
      <c r="H1525" s="2">
        <f t="shared" si="35"/>
        <v>0.25</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4195.25</v>
      </c>
      <c r="D1526" s="1">
        <v>0</v>
      </c>
      <c r="E1526" s="1">
        <v>0</v>
      </c>
      <c r="F1526" s="1">
        <v>0</v>
      </c>
      <c r="G1526" s="2">
        <f t="shared" si="34"/>
        <v>197.17675</v>
      </c>
      <c r="H1526" s="2">
        <f t="shared" si="35"/>
        <v>0.25</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702802.91</v>
      </c>
      <c r="D1530" s="1">
        <v>0</v>
      </c>
      <c r="E1530" s="1">
        <v>0</v>
      </c>
      <c r="F1530" s="1">
        <v>0</v>
      </c>
      <c r="G1530" s="2">
        <f t="shared" si="34"/>
        <v>35842.948409999997</v>
      </c>
      <c r="H1530" s="2">
        <f t="shared" si="35"/>
        <v>8.999999996740371E-2</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242554.99</v>
      </c>
      <c r="D1531" s="1">
        <v>0</v>
      </c>
      <c r="E1531" s="1">
        <v>0</v>
      </c>
      <c r="F1531" s="1">
        <v>0</v>
      </c>
      <c r="G1531" s="2">
        <f t="shared" si="34"/>
        <v>12612.859479999999</v>
      </c>
      <c r="H1531" s="2">
        <f t="shared" si="35"/>
        <v>1.0000000009313226E-2</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223159.51</v>
      </c>
      <c r="D1532" s="1">
        <v>0</v>
      </c>
      <c r="E1532" s="1">
        <v>0</v>
      </c>
      <c r="F1532" s="1">
        <v>0</v>
      </c>
      <c r="G1532" s="2">
        <f t="shared" si="34"/>
        <v>11827.454030000001</v>
      </c>
      <c r="H1532" s="2">
        <f t="shared" si="35"/>
        <v>0.48999999999068677</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27901.33</v>
      </c>
      <c r="D1533" s="1">
        <v>0</v>
      </c>
      <c r="E1533" s="1">
        <v>0</v>
      </c>
      <c r="F1533" s="1">
        <v>0</v>
      </c>
      <c r="G1533" s="2">
        <f t="shared" si="34"/>
        <v>1506.67182</v>
      </c>
      <c r="H1533" s="2">
        <f t="shared" si="35"/>
        <v>0.33000000000174623</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209187.08</v>
      </c>
      <c r="D1534" s="1">
        <v>0</v>
      </c>
      <c r="E1534" s="1">
        <v>0</v>
      </c>
      <c r="F1534" s="1">
        <v>0</v>
      </c>
      <c r="G1534" s="2">
        <f t="shared" si="34"/>
        <v>11505.2894</v>
      </c>
      <c r="H1534" s="2">
        <f t="shared" si="35"/>
        <v>7.9999999987194315E-2</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6164.49</v>
      </c>
      <c r="D1535" s="1">
        <v>0</v>
      </c>
      <c r="E1535" s="1">
        <v>0</v>
      </c>
      <c r="F1535" s="1">
        <v>0</v>
      </c>
      <c r="G1535" s="2">
        <f t="shared" si="34"/>
        <v>345.21143999999998</v>
      </c>
      <c r="H1535" s="2">
        <f t="shared" si="35"/>
        <v>0.48999999999978172</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4333.32</v>
      </c>
      <c r="D1536" s="1">
        <v>0</v>
      </c>
      <c r="E1536" s="1">
        <v>0</v>
      </c>
      <c r="F1536" s="1">
        <v>0</v>
      </c>
      <c r="G1536" s="2">
        <f t="shared" si="34"/>
        <v>246.99923999999999</v>
      </c>
      <c r="H1536" s="2">
        <f t="shared" si="35"/>
        <v>0.31999999999970896</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1831.17</v>
      </c>
      <c r="D1539" s="1">
        <v>0</v>
      </c>
      <c r="E1539" s="1">
        <v>0</v>
      </c>
      <c r="F1539" s="1">
        <v>0</v>
      </c>
      <c r="G1539" s="2">
        <f t="shared" si="34"/>
        <v>109.8702</v>
      </c>
      <c r="H1539" s="2">
        <f t="shared" si="35"/>
        <v>0.17000000000007276</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2462.58</v>
      </c>
      <c r="D1550" s="1">
        <v>0</v>
      </c>
      <c r="E1550" s="1">
        <v>0</v>
      </c>
      <c r="F1550" s="1">
        <v>0</v>
      </c>
      <c r="G1550" s="2">
        <f t="shared" si="34"/>
        <v>174.84317999999999</v>
      </c>
      <c r="H1550" s="2">
        <f t="shared" si="35"/>
        <v>0.42000000000007276</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1822.58</v>
      </c>
      <c r="D1551" s="1">
        <v>0</v>
      </c>
      <c r="E1551" s="1">
        <v>0</v>
      </c>
      <c r="F1551" s="1">
        <v>0</v>
      </c>
      <c r="G1551" s="2">
        <f t="shared" si="34"/>
        <v>131.22575999999998</v>
      </c>
      <c r="H1551" s="2">
        <f t="shared" si="35"/>
        <v>0.42000000000007276</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640</v>
      </c>
      <c r="D1554" s="1">
        <v>0</v>
      </c>
      <c r="E1554" s="1">
        <v>0</v>
      </c>
      <c r="F1554" s="1">
        <v>0</v>
      </c>
      <c r="G1554" s="2">
        <f t="shared" si="34"/>
        <v>48</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200588.06</v>
      </c>
      <c r="D1555" s="1">
        <v>0</v>
      </c>
      <c r="E1555" s="1">
        <v>0</v>
      </c>
      <c r="F1555" s="1">
        <v>0</v>
      </c>
      <c r="G1555" s="2">
        <f t="shared" si="34"/>
        <v>15244.69256</v>
      </c>
      <c r="H1555" s="2">
        <f t="shared" si="35"/>
        <v>5.9999999997671694E-2</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118000</v>
      </c>
      <c r="D1556" s="1">
        <v>0</v>
      </c>
      <c r="E1556" s="1">
        <v>0</v>
      </c>
      <c r="F1556" s="1">
        <v>0</v>
      </c>
      <c r="G1556" s="2">
        <f t="shared" si="34"/>
        <v>9086</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20750.669999999998</v>
      </c>
      <c r="D1558" s="1">
        <v>0</v>
      </c>
      <c r="E1558" s="1">
        <v>0</v>
      </c>
      <c r="F1558" s="1">
        <v>0</v>
      </c>
      <c r="G1558" s="2">
        <f t="shared" si="34"/>
        <v>1639.3029299999998</v>
      </c>
      <c r="H1558" s="2">
        <f t="shared" si="35"/>
        <v>0.33000000000174623</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61837.39</v>
      </c>
      <c r="D1559" s="1">
        <v>0</v>
      </c>
      <c r="E1559" s="1">
        <v>0</v>
      </c>
      <c r="F1559" s="1">
        <v>0</v>
      </c>
      <c r="G1559" s="2">
        <f t="shared" si="34"/>
        <v>4946.9912000000004</v>
      </c>
      <c r="H1559" s="2">
        <f t="shared" si="35"/>
        <v>0.38999999999941792</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126081.62</v>
      </c>
      <c r="D1560" s="1">
        <v>0</v>
      </c>
      <c r="E1560" s="1">
        <v>0</v>
      </c>
      <c r="F1560" s="1">
        <v>0</v>
      </c>
      <c r="G1560" s="2">
        <f t="shared" si="34"/>
        <v>10212.611220000001</v>
      </c>
      <c r="H1560" s="2">
        <f t="shared" si="35"/>
        <v>0.38000000000465661</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120868.93</v>
      </c>
      <c r="D1561" s="1">
        <v>0</v>
      </c>
      <c r="E1561" s="1">
        <v>0</v>
      </c>
      <c r="F1561" s="1">
        <v>0</v>
      </c>
      <c r="G1561" s="2">
        <f t="shared" si="34"/>
        <v>9911.2522599999993</v>
      </c>
      <c r="H1561" s="2">
        <f t="shared" si="35"/>
        <v>7.0000000006984919E-2</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531.74</v>
      </c>
      <c r="D1562" s="1">
        <v>0</v>
      </c>
      <c r="E1562" s="1">
        <v>0</v>
      </c>
      <c r="F1562" s="1">
        <v>0</v>
      </c>
      <c r="G1562" s="2">
        <f t="shared" si="34"/>
        <v>44.134420000000006</v>
      </c>
      <c r="H1562" s="2">
        <f t="shared" si="35"/>
        <v>0.25999999999999091</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4680.95</v>
      </c>
      <c r="D1564" s="1">
        <v>0</v>
      </c>
      <c r="E1564" s="1">
        <v>0</v>
      </c>
      <c r="F1564" s="1">
        <v>0</v>
      </c>
      <c r="G1564" s="2">
        <f t="shared" si="34"/>
        <v>397.88075000000003</v>
      </c>
      <c r="H1564" s="2">
        <f t="shared" si="35"/>
        <v>5.0000000000181899E-2</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269893.75</v>
      </c>
      <c r="D1565" s="1">
        <v>0</v>
      </c>
      <c r="E1565" s="1">
        <v>0</v>
      </c>
      <c r="F1565" s="1">
        <v>0</v>
      </c>
      <c r="G1565" s="2">
        <f t="shared" si="34"/>
        <v>23210.862499999999</v>
      </c>
      <c r="H1565" s="2">
        <f t="shared" si="35"/>
        <v>0.25</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105500</v>
      </c>
      <c r="D1566" s="1">
        <v>0</v>
      </c>
      <c r="E1566" s="1">
        <v>0</v>
      </c>
      <c r="F1566" s="1">
        <v>0</v>
      </c>
      <c r="G1566" s="2">
        <f t="shared" si="34"/>
        <v>9178.5</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58393.75</v>
      </c>
      <c r="D1567" s="1">
        <v>0</v>
      </c>
      <c r="E1567" s="1">
        <v>0</v>
      </c>
      <c r="F1567" s="1">
        <v>0</v>
      </c>
      <c r="G1567" s="2">
        <f t="shared" si="34"/>
        <v>5138.6499999999996</v>
      </c>
      <c r="H1567" s="2">
        <f t="shared" si="35"/>
        <v>0.25</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106000</v>
      </c>
      <c r="D1569" s="1">
        <v>0</v>
      </c>
      <c r="E1569" s="1">
        <v>0</v>
      </c>
      <c r="F1569" s="1">
        <v>0</v>
      </c>
      <c r="G1569" s="2">
        <f t="shared" si="34"/>
        <v>9540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216038.44</v>
      </c>
      <c r="D1576" s="1">
        <v>0</v>
      </c>
      <c r="E1576" s="1">
        <v>0</v>
      </c>
      <c r="F1576" s="1">
        <v>0</v>
      </c>
      <c r="G1576" s="2">
        <f t="shared" si="34"/>
        <v>20955.72868</v>
      </c>
      <c r="H1576" s="2">
        <f t="shared" si="35"/>
        <v>0.44000000000232831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178844.38</v>
      </c>
      <c r="D1578" s="1">
        <v>0</v>
      </c>
      <c r="E1578" s="1">
        <v>0</v>
      </c>
      <c r="F1578" s="1">
        <v>0</v>
      </c>
      <c r="G1578" s="2">
        <f t="shared" si="34"/>
        <v>17705.59362</v>
      </c>
      <c r="H1578" s="2">
        <f t="shared" si="35"/>
        <v>0.38000000000465661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37194.06</v>
      </c>
      <c r="D1580" s="13">
        <v>0</v>
      </c>
      <c r="E1580" s="13">
        <v>0</v>
      </c>
      <c r="F1580" s="13">
        <v>0</v>
      </c>
      <c r="G1580" s="14">
        <f t="shared" si="34"/>
        <v>3756.6000600000002</v>
      </c>
      <c r="H1580" s="14">
        <f t="shared" si="35"/>
        <v>5.9999999997671694E-2</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0" t="s">
        <v>3296</v>
      </c>
      <c r="B1" s="380"/>
      <c r="C1" s="380"/>
    </row>
    <row r="2" spans="1:17" ht="33" customHeight="1" x14ac:dyDescent="0.2">
      <c r="A2" s="381" t="s">
        <v>3297</v>
      </c>
      <c r="B2" s="382"/>
      <c r="C2" s="379"/>
      <c r="D2" s="4"/>
      <c r="E2" s="4"/>
      <c r="F2" s="4"/>
      <c r="G2" s="4"/>
      <c r="H2" s="4"/>
      <c r="I2" s="4"/>
      <c r="J2" s="4"/>
      <c r="K2" s="4"/>
      <c r="L2" s="4"/>
      <c r="M2" s="4"/>
      <c r="N2" s="4"/>
      <c r="O2" s="4"/>
      <c r="P2" s="4"/>
      <c r="Q2" s="4"/>
    </row>
    <row r="3" spans="1:17" ht="18.75" customHeight="1" x14ac:dyDescent="0.2">
      <c r="A3" s="42" t="s">
        <v>3298</v>
      </c>
      <c r="B3" s="383" t="s">
        <v>3299</v>
      </c>
      <c r="C3" s="379"/>
      <c r="D3" s="4"/>
      <c r="E3" s="4"/>
      <c r="F3" s="4"/>
      <c r="G3" s="4"/>
      <c r="H3" s="4"/>
      <c r="I3" s="4"/>
      <c r="J3" s="4"/>
      <c r="K3" s="4"/>
      <c r="L3" s="4"/>
      <c r="M3" s="4"/>
      <c r="N3" s="4"/>
      <c r="O3" s="4"/>
      <c r="P3" s="4"/>
      <c r="Q3" s="4"/>
    </row>
    <row r="4" spans="1:17" ht="37.5" hidden="1" customHeight="1" x14ac:dyDescent="0.2">
      <c r="A4" s="43" t="s">
        <v>3300</v>
      </c>
      <c r="B4" s="378" t="s">
        <v>3301</v>
      </c>
      <c r="C4" s="379"/>
      <c r="D4" s="4"/>
      <c r="E4" s="4"/>
      <c r="F4" s="4"/>
      <c r="G4" s="4"/>
      <c r="H4" s="4"/>
      <c r="I4" s="4"/>
      <c r="J4" s="4"/>
      <c r="K4" s="4"/>
      <c r="L4" s="4"/>
      <c r="M4" s="4"/>
      <c r="N4" s="4"/>
      <c r="O4" s="4"/>
      <c r="P4" s="4"/>
      <c r="Q4" s="4"/>
    </row>
    <row r="5" spans="1:17" ht="48" hidden="1" customHeight="1" x14ac:dyDescent="0.2">
      <c r="A5" s="43" t="s">
        <v>3300</v>
      </c>
      <c r="B5" s="378" t="s">
        <v>3302</v>
      </c>
      <c r="C5" s="379"/>
      <c r="D5" s="4"/>
      <c r="E5" s="4"/>
      <c r="F5" s="4"/>
      <c r="G5" s="4"/>
      <c r="H5" s="4"/>
      <c r="I5" s="4"/>
      <c r="J5" s="4"/>
      <c r="K5" s="4"/>
      <c r="L5" s="4"/>
      <c r="M5" s="4"/>
      <c r="N5" s="4"/>
      <c r="O5" s="4"/>
      <c r="P5" s="4"/>
      <c r="Q5" s="4"/>
    </row>
    <row r="6" spans="1:17" ht="59.25" hidden="1" customHeight="1" x14ac:dyDescent="0.2">
      <c r="A6" s="43" t="s">
        <v>3300</v>
      </c>
      <c r="B6" s="378" t="s">
        <v>3303</v>
      </c>
      <c r="C6" s="379"/>
      <c r="D6" s="4"/>
      <c r="E6" s="4"/>
      <c r="F6" s="4"/>
      <c r="G6" s="4"/>
      <c r="H6" s="4"/>
      <c r="I6" s="4"/>
      <c r="J6" s="4"/>
      <c r="K6" s="4"/>
      <c r="L6" s="4"/>
      <c r="M6" s="4"/>
      <c r="N6" s="4"/>
      <c r="O6" s="4"/>
      <c r="P6" s="4"/>
      <c r="Q6" s="4"/>
    </row>
    <row r="7" spans="1:17" ht="48" hidden="1" customHeight="1" x14ac:dyDescent="0.2">
      <c r="A7" s="43" t="s">
        <v>3304</v>
      </c>
      <c r="B7" s="378" t="s">
        <v>3305</v>
      </c>
      <c r="C7" s="379"/>
      <c r="D7" s="4"/>
      <c r="E7" s="4"/>
      <c r="F7" s="4"/>
      <c r="G7" s="4"/>
      <c r="H7" s="4"/>
      <c r="I7" s="4"/>
      <c r="J7" s="4"/>
      <c r="K7" s="4"/>
      <c r="L7" s="4"/>
      <c r="M7" s="4"/>
      <c r="N7" s="4"/>
      <c r="O7" s="4"/>
      <c r="P7" s="4"/>
      <c r="Q7" s="4"/>
    </row>
    <row r="8" spans="1:17" ht="41.25" hidden="1" customHeight="1" x14ac:dyDescent="0.2">
      <c r="A8" s="43" t="s">
        <v>3306</v>
      </c>
      <c r="B8" s="378" t="s">
        <v>3307</v>
      </c>
      <c r="C8" s="379"/>
      <c r="D8" s="4"/>
      <c r="E8" s="4"/>
      <c r="F8" s="4"/>
      <c r="G8" s="4"/>
      <c r="H8" s="4"/>
      <c r="I8" s="4"/>
      <c r="J8" s="4"/>
      <c r="K8" s="4"/>
      <c r="L8" s="4"/>
      <c r="M8" s="4"/>
      <c r="N8" s="4"/>
      <c r="O8" s="4"/>
      <c r="P8" s="4"/>
      <c r="Q8" s="4"/>
    </row>
    <row r="9" spans="1:17" ht="59.25" hidden="1" customHeight="1" x14ac:dyDescent="0.2">
      <c r="A9" s="43" t="s">
        <v>3308</v>
      </c>
      <c r="B9" s="378" t="s">
        <v>3309</v>
      </c>
      <c r="C9" s="379"/>
      <c r="D9" s="4"/>
      <c r="E9" s="4"/>
      <c r="F9" s="4"/>
      <c r="G9" s="4"/>
      <c r="H9" s="4"/>
      <c r="I9" s="4"/>
      <c r="J9" s="4"/>
      <c r="K9" s="4"/>
      <c r="L9" s="4"/>
      <c r="M9" s="4"/>
      <c r="N9" s="4"/>
      <c r="O9" s="4"/>
      <c r="P9" s="4"/>
      <c r="Q9" s="4"/>
    </row>
    <row r="10" spans="1:17" ht="61.5" hidden="1" customHeight="1" x14ac:dyDescent="0.2">
      <c r="A10" s="43" t="s">
        <v>3308</v>
      </c>
      <c r="B10" s="378" t="s">
        <v>3310</v>
      </c>
      <c r="C10" s="379"/>
      <c r="D10" s="4"/>
      <c r="E10" s="4"/>
      <c r="F10" s="4"/>
      <c r="G10" s="4"/>
      <c r="H10" s="4"/>
      <c r="I10" s="4"/>
      <c r="J10" s="4"/>
      <c r="K10" s="4"/>
      <c r="L10" s="4"/>
      <c r="M10" s="4"/>
      <c r="N10" s="4"/>
      <c r="O10" s="4"/>
      <c r="P10" s="4"/>
      <c r="Q10" s="4"/>
    </row>
    <row r="11" spans="1:17" ht="43.5" hidden="1" customHeight="1" x14ac:dyDescent="0.2">
      <c r="A11" s="43" t="s">
        <v>3308</v>
      </c>
      <c r="B11" s="378" t="s">
        <v>3311</v>
      </c>
      <c r="C11" s="379"/>
      <c r="D11" s="4"/>
      <c r="E11" s="4"/>
      <c r="F11" s="4"/>
      <c r="G11" s="4"/>
      <c r="H11" s="4"/>
      <c r="I11" s="4"/>
      <c r="J11" s="4"/>
      <c r="K11" s="4"/>
      <c r="L11" s="4"/>
      <c r="M11" s="4"/>
      <c r="N11" s="4"/>
      <c r="O11" s="4"/>
      <c r="P11" s="4"/>
      <c r="Q11" s="4"/>
    </row>
    <row r="12" spans="1:17" ht="27.75" hidden="1" customHeight="1" x14ac:dyDescent="0.2">
      <c r="A12" s="43" t="s">
        <v>3312</v>
      </c>
      <c r="B12" s="378" t="s">
        <v>3313</v>
      </c>
      <c r="C12" s="379"/>
      <c r="D12" s="4"/>
      <c r="E12" s="4"/>
      <c r="F12" s="4"/>
      <c r="G12" s="4"/>
      <c r="H12" s="4"/>
      <c r="I12" s="4"/>
      <c r="J12" s="4"/>
      <c r="K12" s="4"/>
      <c r="L12" s="4"/>
      <c r="M12" s="4"/>
      <c r="N12" s="4"/>
      <c r="O12" s="4"/>
      <c r="P12" s="4"/>
      <c r="Q12" s="4"/>
    </row>
    <row r="13" spans="1:17" ht="27.75" hidden="1" customHeight="1" x14ac:dyDescent="0.2">
      <c r="A13" s="43" t="s">
        <v>3314</v>
      </c>
      <c r="B13" s="378" t="s">
        <v>3315</v>
      </c>
      <c r="C13" s="379"/>
      <c r="D13" s="4"/>
      <c r="E13" s="4"/>
      <c r="F13" s="4"/>
      <c r="G13" s="4"/>
      <c r="H13" s="4"/>
      <c r="I13" s="4"/>
      <c r="J13" s="4"/>
      <c r="K13" s="4"/>
      <c r="L13" s="4"/>
      <c r="M13" s="4"/>
      <c r="N13" s="4"/>
      <c r="O13" s="4"/>
      <c r="P13" s="4"/>
      <c r="Q13" s="4"/>
    </row>
    <row r="14" spans="1:17" ht="45.75" hidden="1" customHeight="1" x14ac:dyDescent="0.2">
      <c r="A14" s="43" t="s">
        <v>3316</v>
      </c>
      <c r="B14" s="378" t="s">
        <v>3317</v>
      </c>
      <c r="C14" s="379"/>
      <c r="D14" s="4"/>
      <c r="E14" s="4"/>
      <c r="F14" s="4"/>
      <c r="G14" s="4"/>
      <c r="H14" s="4"/>
      <c r="I14" s="4"/>
      <c r="J14" s="4"/>
      <c r="K14" s="4"/>
      <c r="L14" s="4"/>
      <c r="M14" s="4"/>
      <c r="N14" s="4"/>
      <c r="O14" s="4"/>
      <c r="P14" s="4"/>
      <c r="Q14" s="4"/>
    </row>
    <row r="15" spans="1:17" ht="45.75" hidden="1" customHeight="1" x14ac:dyDescent="0.2">
      <c r="A15" s="43" t="s">
        <v>3318</v>
      </c>
      <c r="B15" s="378" t="s">
        <v>3319</v>
      </c>
      <c r="C15" s="379"/>
      <c r="D15" s="4"/>
      <c r="E15" s="4"/>
      <c r="F15" s="4"/>
      <c r="G15" s="4"/>
      <c r="H15" s="4"/>
      <c r="I15" s="4"/>
      <c r="J15" s="4"/>
      <c r="K15" s="4"/>
      <c r="L15" s="4"/>
      <c r="M15" s="4"/>
      <c r="N15" s="4"/>
      <c r="O15" s="4"/>
      <c r="P15" s="4"/>
      <c r="Q15" s="4"/>
    </row>
    <row r="16" spans="1:17" ht="51" hidden="1" customHeight="1" x14ac:dyDescent="0.2">
      <c r="A16" s="43" t="s">
        <v>3320</v>
      </c>
      <c r="B16" s="378" t="s">
        <v>3321</v>
      </c>
      <c r="C16" s="379"/>
      <c r="D16" s="4"/>
      <c r="E16" s="4"/>
      <c r="F16" s="4"/>
      <c r="G16" s="4"/>
      <c r="H16" s="4"/>
      <c r="I16" s="4"/>
      <c r="J16" s="4"/>
      <c r="K16" s="4"/>
      <c r="L16" s="4"/>
      <c r="M16" s="4"/>
      <c r="N16" s="4"/>
      <c r="O16" s="4"/>
      <c r="P16" s="4"/>
      <c r="Q16" s="4"/>
    </row>
    <row r="17" spans="1:17" ht="27.75" hidden="1" customHeight="1" x14ac:dyDescent="0.2">
      <c r="A17" s="43" t="s">
        <v>3322</v>
      </c>
      <c r="B17" s="378" t="s">
        <v>3323</v>
      </c>
      <c r="C17" s="379"/>
      <c r="D17" s="4"/>
      <c r="E17" s="4"/>
      <c r="F17" s="4"/>
      <c r="G17" s="4"/>
      <c r="H17" s="4"/>
      <c r="I17" s="4"/>
      <c r="J17" s="4"/>
      <c r="K17" s="4"/>
      <c r="L17" s="4"/>
      <c r="M17" s="4"/>
      <c r="N17" s="4"/>
      <c r="O17" s="4"/>
      <c r="P17" s="4"/>
      <c r="Q17" s="4"/>
    </row>
    <row r="18" spans="1:17" ht="27.75" hidden="1" customHeight="1" x14ac:dyDescent="0.2">
      <c r="A18" s="43" t="s">
        <v>3324</v>
      </c>
      <c r="B18" s="378" t="s">
        <v>3325</v>
      </c>
      <c r="C18" s="379"/>
      <c r="D18" s="4"/>
      <c r="E18" s="4"/>
      <c r="F18" s="4"/>
      <c r="G18" s="4"/>
      <c r="H18" s="4"/>
      <c r="I18" s="4"/>
      <c r="J18" s="4"/>
      <c r="K18" s="4"/>
      <c r="L18" s="4"/>
      <c r="M18" s="4"/>
      <c r="N18" s="4"/>
      <c r="O18" s="4"/>
      <c r="P18" s="4"/>
      <c r="Q18" s="4"/>
    </row>
    <row r="19" spans="1:17" ht="45" hidden="1" customHeight="1" x14ac:dyDescent="0.2">
      <c r="A19" s="43" t="s">
        <v>3324</v>
      </c>
      <c r="B19" s="378" t="s">
        <v>3326</v>
      </c>
      <c r="C19" s="379"/>
      <c r="D19" s="4"/>
      <c r="E19" s="4"/>
      <c r="F19" s="4"/>
      <c r="G19" s="4"/>
      <c r="H19" s="4"/>
      <c r="I19" s="4"/>
      <c r="J19" s="4"/>
      <c r="K19" s="4"/>
      <c r="L19" s="4"/>
      <c r="M19" s="4"/>
      <c r="N19" s="4"/>
      <c r="O19" s="4"/>
      <c r="P19" s="4"/>
      <c r="Q19" s="4"/>
    </row>
    <row r="20" spans="1:17" ht="45" hidden="1" customHeight="1" x14ac:dyDescent="0.2">
      <c r="A20" s="43" t="s">
        <v>3327</v>
      </c>
      <c r="B20" s="378" t="s">
        <v>3328</v>
      </c>
      <c r="C20" s="379"/>
      <c r="D20" s="4"/>
      <c r="E20" s="4"/>
      <c r="F20" s="4"/>
      <c r="G20" s="4"/>
      <c r="H20" s="4"/>
      <c r="I20" s="4"/>
      <c r="J20" s="4"/>
      <c r="K20" s="4"/>
      <c r="L20" s="4"/>
      <c r="M20" s="4"/>
      <c r="N20" s="4"/>
      <c r="O20" s="4"/>
      <c r="P20" s="4"/>
      <c r="Q20" s="4"/>
    </row>
    <row r="21" spans="1:17" ht="30" hidden="1" customHeight="1" x14ac:dyDescent="0.2">
      <c r="A21" s="43" t="s">
        <v>3329</v>
      </c>
      <c r="B21" s="378" t="s">
        <v>3330</v>
      </c>
      <c r="C21" s="379"/>
      <c r="D21" s="4"/>
      <c r="E21" s="4"/>
      <c r="F21" s="4"/>
      <c r="G21" s="4"/>
      <c r="H21" s="4"/>
      <c r="I21" s="4"/>
      <c r="J21" s="4"/>
      <c r="K21" s="4"/>
      <c r="L21" s="4"/>
      <c r="M21" s="4"/>
      <c r="N21" s="4"/>
      <c r="O21" s="4"/>
      <c r="P21" s="4"/>
      <c r="Q21" s="4"/>
    </row>
    <row r="22" spans="1:17" ht="30" hidden="1" customHeight="1" x14ac:dyDescent="0.2">
      <c r="A22" s="43" t="s">
        <v>3331</v>
      </c>
      <c r="B22" s="378" t="s">
        <v>3332</v>
      </c>
      <c r="C22" s="379"/>
      <c r="D22" s="4"/>
      <c r="E22" s="4"/>
      <c r="F22" s="4"/>
      <c r="G22" s="4"/>
      <c r="H22" s="4"/>
      <c r="I22" s="4"/>
      <c r="J22" s="4"/>
      <c r="K22" s="4"/>
      <c r="L22" s="4"/>
      <c r="M22" s="4"/>
      <c r="N22" s="4"/>
      <c r="O22" s="4"/>
      <c r="P22" s="4"/>
      <c r="Q22" s="4"/>
    </row>
    <row r="23" spans="1:17" ht="30" hidden="1" customHeight="1" x14ac:dyDescent="0.2">
      <c r="A23" s="43" t="s">
        <v>3333</v>
      </c>
      <c r="B23" s="378" t="s">
        <v>3334</v>
      </c>
      <c r="C23" s="379"/>
      <c r="D23" s="4"/>
      <c r="E23" s="4"/>
      <c r="F23" s="4"/>
      <c r="G23" s="4"/>
      <c r="H23" s="4"/>
      <c r="I23" s="4"/>
      <c r="J23" s="4"/>
      <c r="K23" s="4"/>
      <c r="L23" s="4"/>
      <c r="M23" s="4"/>
      <c r="N23" s="4"/>
      <c r="O23" s="4"/>
      <c r="P23" s="4"/>
      <c r="Q23" s="4"/>
    </row>
    <row r="24" spans="1:17" ht="30" hidden="1" customHeight="1" x14ac:dyDescent="0.2">
      <c r="A24" s="43" t="s">
        <v>3335</v>
      </c>
      <c r="B24" s="378" t="s">
        <v>3336</v>
      </c>
      <c r="C24" s="379"/>
      <c r="D24" s="4"/>
      <c r="E24" s="4"/>
      <c r="F24" s="4"/>
      <c r="G24" s="4"/>
      <c r="H24" s="4"/>
      <c r="I24" s="4"/>
      <c r="J24" s="4"/>
      <c r="K24" s="4"/>
      <c r="L24" s="4"/>
      <c r="M24" s="4"/>
      <c r="N24" s="4"/>
      <c r="O24" s="4"/>
      <c r="P24" s="4"/>
      <c r="Q24" s="4"/>
    </row>
    <row r="25" spans="1:17" ht="30" hidden="1" customHeight="1" x14ac:dyDescent="0.2">
      <c r="A25" s="43" t="s">
        <v>3337</v>
      </c>
      <c r="B25" s="378" t="s">
        <v>3338</v>
      </c>
      <c r="C25" s="379"/>
      <c r="D25" s="4"/>
      <c r="E25" s="4"/>
      <c r="F25" s="4"/>
      <c r="G25" s="4"/>
      <c r="H25" s="4"/>
      <c r="I25" s="4"/>
      <c r="J25" s="4"/>
      <c r="K25" s="4"/>
      <c r="L25" s="4"/>
      <c r="M25" s="4"/>
      <c r="N25" s="4"/>
      <c r="O25" s="4"/>
      <c r="P25" s="4"/>
      <c r="Q25" s="4"/>
    </row>
    <row r="26" spans="1:17" ht="30" hidden="1" customHeight="1" x14ac:dyDescent="0.2">
      <c r="A26" s="43" t="s">
        <v>3339</v>
      </c>
      <c r="B26" s="378" t="s">
        <v>3340</v>
      </c>
      <c r="C26" s="379"/>
      <c r="D26" s="4"/>
      <c r="E26" s="4"/>
      <c r="F26" s="4"/>
      <c r="G26" s="4"/>
      <c r="H26" s="4"/>
      <c r="I26" s="4"/>
      <c r="J26" s="4"/>
      <c r="K26" s="4"/>
      <c r="L26" s="4"/>
      <c r="M26" s="4"/>
      <c r="N26" s="4"/>
      <c r="O26" s="4"/>
      <c r="P26" s="4"/>
      <c r="Q26" s="4"/>
    </row>
    <row r="27" spans="1:17" ht="70.5" hidden="1" customHeight="1" x14ac:dyDescent="0.2">
      <c r="A27" s="43" t="s">
        <v>3341</v>
      </c>
      <c r="B27" s="378" t="s">
        <v>3342</v>
      </c>
      <c r="C27" s="379"/>
      <c r="D27" s="4"/>
      <c r="E27" s="4"/>
      <c r="F27" s="4"/>
      <c r="G27" s="4"/>
      <c r="H27" s="4"/>
      <c r="I27" s="4"/>
      <c r="J27" s="4"/>
      <c r="K27" s="4"/>
      <c r="L27" s="4"/>
      <c r="M27" s="4"/>
      <c r="N27" s="4"/>
      <c r="O27" s="4"/>
      <c r="P27" s="4"/>
      <c r="Q27" s="4"/>
    </row>
    <row r="28" spans="1:17" ht="48" hidden="1" customHeight="1" x14ac:dyDescent="0.2">
      <c r="A28" s="43" t="s">
        <v>3343</v>
      </c>
      <c r="B28" s="378" t="s">
        <v>3344</v>
      </c>
      <c r="C28" s="379"/>
      <c r="D28" s="4"/>
      <c r="E28" s="4"/>
      <c r="F28" s="4"/>
      <c r="G28" s="4"/>
      <c r="H28" s="4"/>
      <c r="I28" s="4"/>
      <c r="J28" s="4"/>
      <c r="K28" s="4"/>
      <c r="L28" s="4"/>
      <c r="M28" s="4"/>
      <c r="N28" s="4"/>
      <c r="O28" s="4"/>
      <c r="P28" s="4"/>
      <c r="Q28" s="4"/>
    </row>
    <row r="29" spans="1:17" ht="100.5" hidden="1" customHeight="1" x14ac:dyDescent="0.2">
      <c r="A29" s="43" t="s">
        <v>3345</v>
      </c>
      <c r="B29" s="378" t="s">
        <v>3346</v>
      </c>
      <c r="C29" s="379"/>
      <c r="D29" s="4"/>
      <c r="E29" s="4"/>
      <c r="F29" s="4"/>
      <c r="G29" s="4"/>
      <c r="H29" s="4"/>
      <c r="I29" s="4"/>
      <c r="J29" s="4"/>
      <c r="K29" s="4"/>
      <c r="L29" s="4"/>
      <c r="M29" s="4"/>
      <c r="N29" s="4"/>
      <c r="O29" s="4"/>
      <c r="P29" s="4"/>
      <c r="Q29" s="4"/>
    </row>
    <row r="30" spans="1:17" ht="45" hidden="1" customHeight="1" x14ac:dyDescent="0.2">
      <c r="A30" s="43" t="s">
        <v>3347</v>
      </c>
      <c r="B30" s="378" t="s">
        <v>3348</v>
      </c>
      <c r="C30" s="379"/>
      <c r="D30" s="4"/>
      <c r="E30" s="4"/>
      <c r="F30" s="4"/>
      <c r="G30" s="4"/>
      <c r="H30" s="4"/>
      <c r="I30" s="4"/>
      <c r="J30" s="4"/>
      <c r="K30" s="4"/>
      <c r="L30" s="4"/>
      <c r="M30" s="4"/>
      <c r="N30" s="4"/>
      <c r="O30" s="4"/>
      <c r="P30" s="4"/>
      <c r="Q30" s="4"/>
    </row>
    <row r="31" spans="1:17" ht="45" hidden="1" customHeight="1" x14ac:dyDescent="0.2">
      <c r="A31" s="43" t="s">
        <v>3349</v>
      </c>
      <c r="B31" s="378" t="s">
        <v>3350</v>
      </c>
      <c r="C31" s="379"/>
      <c r="D31" s="4"/>
      <c r="E31" s="4"/>
      <c r="F31" s="4"/>
      <c r="G31" s="4"/>
      <c r="H31" s="4"/>
      <c r="I31" s="4"/>
      <c r="J31" s="4"/>
      <c r="K31" s="4"/>
      <c r="L31" s="4"/>
      <c r="M31" s="4"/>
      <c r="N31" s="4"/>
      <c r="O31" s="4"/>
      <c r="P31" s="4"/>
      <c r="Q31" s="4"/>
    </row>
    <row r="32" spans="1:17" ht="45" hidden="1" customHeight="1" x14ac:dyDescent="0.2">
      <c r="A32" s="43" t="s">
        <v>3351</v>
      </c>
      <c r="B32" s="378" t="s">
        <v>3352</v>
      </c>
      <c r="C32" s="379"/>
      <c r="D32" s="4"/>
      <c r="E32" s="4"/>
      <c r="F32" s="4"/>
      <c r="G32" s="4"/>
      <c r="H32" s="4"/>
      <c r="I32" s="4"/>
      <c r="J32" s="4"/>
      <c r="K32" s="4"/>
      <c r="L32" s="4"/>
      <c r="M32" s="4"/>
      <c r="N32" s="4"/>
      <c r="O32" s="4"/>
      <c r="P32" s="4"/>
      <c r="Q32" s="4"/>
    </row>
    <row r="33" spans="1:17" ht="72" hidden="1" customHeight="1" x14ac:dyDescent="0.2">
      <c r="A33" s="43" t="s">
        <v>3353</v>
      </c>
      <c r="B33" s="378" t="s">
        <v>3354</v>
      </c>
      <c r="C33" s="379"/>
      <c r="D33" s="4"/>
      <c r="E33" s="4"/>
      <c r="F33" s="4"/>
      <c r="G33" s="4"/>
      <c r="H33" s="4"/>
      <c r="I33" s="4"/>
      <c r="J33" s="4"/>
      <c r="K33" s="4"/>
      <c r="L33" s="4"/>
      <c r="M33" s="4"/>
      <c r="N33" s="4"/>
      <c r="O33" s="4"/>
      <c r="P33" s="4"/>
      <c r="Q33" s="4"/>
    </row>
    <row r="34" spans="1:17" ht="79.5" hidden="1" customHeight="1" x14ac:dyDescent="0.2">
      <c r="A34" s="43" t="s">
        <v>3355</v>
      </c>
      <c r="B34" s="378" t="s">
        <v>3356</v>
      </c>
      <c r="C34" s="379"/>
      <c r="D34" s="4"/>
      <c r="E34" s="4"/>
      <c r="F34" s="4"/>
      <c r="G34" s="4"/>
      <c r="H34" s="4"/>
      <c r="I34" s="4"/>
      <c r="J34" s="4"/>
      <c r="K34" s="4"/>
      <c r="L34" s="4"/>
      <c r="M34" s="4"/>
      <c r="N34" s="4"/>
      <c r="O34" s="4"/>
      <c r="P34" s="4"/>
      <c r="Q34" s="4"/>
    </row>
    <row r="35" spans="1:17" ht="70.5" hidden="1" customHeight="1" x14ac:dyDescent="0.2">
      <c r="A35" s="43" t="s">
        <v>3357</v>
      </c>
      <c r="B35" s="378" t="s">
        <v>3358</v>
      </c>
      <c r="C35" s="379"/>
      <c r="D35" s="4"/>
      <c r="E35" s="4"/>
      <c r="F35" s="4"/>
      <c r="G35" s="4"/>
      <c r="H35" s="4"/>
      <c r="I35" s="4"/>
      <c r="J35" s="4"/>
      <c r="K35" s="4"/>
      <c r="L35" s="4"/>
      <c r="M35" s="4"/>
      <c r="N35" s="4"/>
      <c r="O35" s="4"/>
      <c r="P35" s="4"/>
      <c r="Q35" s="4"/>
    </row>
    <row r="36" spans="1:17" ht="45.75" hidden="1" customHeight="1" x14ac:dyDescent="0.2">
      <c r="A36" s="43" t="s">
        <v>3359</v>
      </c>
      <c r="B36" s="378" t="s">
        <v>3360</v>
      </c>
      <c r="C36" s="379"/>
      <c r="D36" s="4"/>
      <c r="E36" s="4"/>
      <c r="F36" s="4"/>
      <c r="G36" s="4"/>
      <c r="H36" s="4"/>
      <c r="I36" s="4"/>
      <c r="J36" s="4"/>
      <c r="K36" s="4"/>
      <c r="L36" s="4"/>
      <c r="M36" s="4"/>
      <c r="N36" s="4"/>
      <c r="O36" s="4"/>
      <c r="P36" s="4"/>
      <c r="Q36" s="4"/>
    </row>
    <row r="37" spans="1:17" ht="54.75" hidden="1" customHeight="1" x14ac:dyDescent="0.2">
      <c r="A37" s="43" t="s">
        <v>3361</v>
      </c>
      <c r="B37" s="378" t="s">
        <v>3362</v>
      </c>
      <c r="C37" s="379"/>
      <c r="D37" s="4"/>
      <c r="E37" s="4"/>
      <c r="F37" s="4"/>
      <c r="G37" s="4"/>
      <c r="H37" s="4"/>
      <c r="I37" s="4"/>
      <c r="J37" s="4"/>
      <c r="K37" s="4"/>
      <c r="L37" s="4"/>
      <c r="M37" s="4"/>
      <c r="N37" s="4"/>
      <c r="O37" s="4"/>
      <c r="P37" s="4"/>
      <c r="Q37" s="4"/>
    </row>
    <row r="38" spans="1:17" ht="37.5" hidden="1" customHeight="1" x14ac:dyDescent="0.2">
      <c r="A38" s="43" t="s">
        <v>3363</v>
      </c>
      <c r="B38" s="378" t="s">
        <v>3364</v>
      </c>
      <c r="C38" s="379"/>
      <c r="D38" s="4"/>
      <c r="E38" s="4"/>
      <c r="F38" s="4"/>
      <c r="G38" s="4"/>
      <c r="H38" s="4"/>
      <c r="I38" s="4"/>
      <c r="J38" s="4"/>
      <c r="K38" s="4"/>
      <c r="L38" s="4"/>
      <c r="M38" s="4"/>
      <c r="N38" s="4"/>
      <c r="O38" s="4"/>
      <c r="P38" s="4"/>
      <c r="Q38" s="4"/>
    </row>
    <row r="39" spans="1:17" ht="61.5" hidden="1" customHeight="1" x14ac:dyDescent="0.2">
      <c r="A39" s="43" t="s">
        <v>3365</v>
      </c>
      <c r="B39" s="378" t="s">
        <v>3366</v>
      </c>
      <c r="C39" s="379"/>
      <c r="D39" s="4"/>
      <c r="E39" s="4"/>
      <c r="F39" s="4"/>
      <c r="G39" s="4"/>
      <c r="H39" s="4"/>
      <c r="I39" s="4"/>
      <c r="J39" s="4"/>
      <c r="K39" s="4"/>
      <c r="L39" s="4"/>
      <c r="M39" s="4"/>
      <c r="N39" s="4"/>
      <c r="O39" s="4"/>
      <c r="P39" s="4"/>
      <c r="Q39" s="4"/>
    </row>
    <row r="40" spans="1:17" ht="53.25" hidden="1" customHeight="1" x14ac:dyDescent="0.2">
      <c r="A40" s="43" t="s">
        <v>3367</v>
      </c>
      <c r="B40" s="378" t="s">
        <v>3368</v>
      </c>
      <c r="C40" s="379"/>
      <c r="D40" s="4"/>
      <c r="E40" s="4"/>
      <c r="F40" s="4"/>
      <c r="G40" s="4"/>
      <c r="H40" s="4"/>
      <c r="I40" s="4"/>
      <c r="J40" s="4"/>
      <c r="K40" s="4"/>
      <c r="L40" s="4"/>
      <c r="M40" s="4"/>
      <c r="N40" s="4"/>
      <c r="O40" s="4"/>
      <c r="P40" s="4"/>
      <c r="Q40" s="4"/>
    </row>
    <row r="41" spans="1:17" ht="73.5" hidden="1" customHeight="1" x14ac:dyDescent="0.2">
      <c r="A41" s="43" t="s">
        <v>3369</v>
      </c>
      <c r="B41" s="378" t="s">
        <v>3370</v>
      </c>
      <c r="C41" s="379"/>
      <c r="D41" s="4"/>
      <c r="E41" s="4"/>
      <c r="F41" s="4"/>
      <c r="G41" s="4"/>
      <c r="H41" s="4"/>
      <c r="I41" s="4"/>
      <c r="J41" s="4"/>
      <c r="K41" s="4"/>
      <c r="L41" s="4"/>
      <c r="M41" s="4"/>
      <c r="N41" s="4"/>
      <c r="O41" s="4"/>
      <c r="P41" s="4"/>
      <c r="Q41" s="4"/>
    </row>
    <row r="42" spans="1:17" ht="57.75" hidden="1" customHeight="1" x14ac:dyDescent="0.2">
      <c r="A42" s="43" t="s">
        <v>3371</v>
      </c>
      <c r="B42" s="378" t="s">
        <v>3372</v>
      </c>
      <c r="C42" s="379"/>
      <c r="D42" s="4"/>
      <c r="E42" s="4"/>
      <c r="F42" s="4"/>
      <c r="G42" s="4"/>
      <c r="H42" s="4"/>
      <c r="I42" s="4"/>
      <c r="J42" s="4"/>
      <c r="K42" s="4"/>
      <c r="L42" s="4"/>
      <c r="M42" s="4"/>
      <c r="N42" s="4"/>
      <c r="O42" s="4"/>
      <c r="P42" s="4"/>
      <c r="Q42" s="4"/>
    </row>
    <row r="43" spans="1:17" ht="84" hidden="1" customHeight="1" x14ac:dyDescent="0.2">
      <c r="A43" s="43" t="s">
        <v>3373</v>
      </c>
      <c r="B43" s="378" t="s">
        <v>3374</v>
      </c>
      <c r="C43" s="379"/>
      <c r="D43" s="4"/>
      <c r="E43" s="4"/>
      <c r="F43" s="4"/>
      <c r="G43" s="4"/>
      <c r="H43" s="4"/>
      <c r="I43" s="4"/>
      <c r="J43" s="4"/>
      <c r="K43" s="4"/>
      <c r="L43" s="4"/>
      <c r="M43" s="4"/>
      <c r="N43" s="4"/>
      <c r="O43" s="4"/>
      <c r="P43" s="4"/>
      <c r="Q43" s="4"/>
    </row>
    <row r="44" spans="1:17" ht="48" hidden="1" customHeight="1" x14ac:dyDescent="0.2">
      <c r="A44" s="43" t="s">
        <v>3375</v>
      </c>
      <c r="B44" s="378" t="s">
        <v>3376</v>
      </c>
      <c r="C44" s="379"/>
      <c r="D44" s="4"/>
      <c r="E44" s="4"/>
      <c r="F44" s="4"/>
      <c r="G44" s="4"/>
      <c r="H44" s="4"/>
      <c r="I44" s="4"/>
      <c r="J44" s="4"/>
      <c r="K44" s="4"/>
      <c r="L44" s="4"/>
      <c r="M44" s="4"/>
      <c r="N44" s="4"/>
      <c r="O44" s="4"/>
      <c r="P44" s="4"/>
      <c r="Q44" s="4"/>
    </row>
    <row r="45" spans="1:17" ht="57" hidden="1" customHeight="1" x14ac:dyDescent="0.2">
      <c r="A45" s="43" t="s">
        <v>3377</v>
      </c>
      <c r="B45" s="378" t="s">
        <v>3378</v>
      </c>
      <c r="C45" s="379"/>
      <c r="D45" s="4"/>
      <c r="E45" s="4"/>
      <c r="F45" s="4"/>
      <c r="G45" s="4"/>
      <c r="H45" s="4"/>
      <c r="I45" s="4"/>
      <c r="J45" s="4"/>
      <c r="K45" s="4"/>
      <c r="L45" s="4"/>
      <c r="M45" s="4"/>
      <c r="N45" s="4"/>
      <c r="O45" s="4"/>
      <c r="P45" s="4"/>
      <c r="Q45" s="4"/>
    </row>
    <row r="46" spans="1:17" ht="73.5" hidden="1" customHeight="1" x14ac:dyDescent="0.2">
      <c r="A46" s="43" t="s">
        <v>3379</v>
      </c>
      <c r="B46" s="385" t="s">
        <v>3380</v>
      </c>
      <c r="C46" s="379"/>
      <c r="D46" s="41"/>
      <c r="E46" s="4"/>
      <c r="F46" s="4"/>
      <c r="G46" s="4"/>
      <c r="H46" s="4"/>
      <c r="I46" s="4"/>
      <c r="J46" s="4"/>
      <c r="K46" s="4"/>
      <c r="L46" s="4"/>
      <c r="M46" s="4"/>
      <c r="N46" s="4"/>
      <c r="O46" s="4"/>
      <c r="P46" s="4"/>
      <c r="Q46" s="4"/>
    </row>
    <row r="47" spans="1:17" ht="66" hidden="1" customHeight="1" x14ac:dyDescent="0.2">
      <c r="A47" s="48" t="s">
        <v>3381</v>
      </c>
      <c r="B47" s="386" t="s">
        <v>3382</v>
      </c>
      <c r="C47" s="386"/>
      <c r="D47" s="4"/>
      <c r="E47" s="4"/>
      <c r="F47" s="4"/>
      <c r="G47" s="4"/>
      <c r="H47" s="4"/>
      <c r="I47" s="4"/>
      <c r="J47" s="4"/>
      <c r="K47" s="4"/>
      <c r="L47" s="4"/>
      <c r="M47" s="4"/>
      <c r="N47" s="4"/>
      <c r="O47" s="4"/>
      <c r="P47" s="4"/>
      <c r="Q47" s="4"/>
    </row>
    <row r="48" spans="1:17" ht="123.75" customHeight="1" x14ac:dyDescent="0.2">
      <c r="A48" s="271" t="s">
        <v>3383</v>
      </c>
      <c r="B48" s="384" t="s">
        <v>3384</v>
      </c>
      <c r="C48" s="377"/>
      <c r="D48" s="4"/>
      <c r="E48" s="4"/>
      <c r="F48" s="4"/>
      <c r="G48" s="4"/>
      <c r="H48" s="4"/>
      <c r="I48" s="4"/>
      <c r="J48" s="4"/>
      <c r="K48" s="4"/>
      <c r="L48" s="4"/>
      <c r="M48" s="4"/>
      <c r="N48" s="4"/>
      <c r="O48" s="4"/>
      <c r="P48" s="4"/>
      <c r="Q48" s="4"/>
    </row>
    <row r="49" spans="1:17" ht="34.5" customHeight="1" x14ac:dyDescent="0.2">
      <c r="A49" s="271" t="s">
        <v>3385</v>
      </c>
      <c r="B49" s="376" t="s">
        <v>3386</v>
      </c>
      <c r="C49" s="377"/>
      <c r="D49" s="4"/>
      <c r="E49" s="4"/>
      <c r="F49" s="4"/>
      <c r="G49" s="4"/>
      <c r="H49" s="4"/>
      <c r="I49" s="4"/>
      <c r="J49" s="4"/>
      <c r="K49" s="4"/>
      <c r="L49" s="4"/>
      <c r="M49" s="4"/>
      <c r="N49" s="4"/>
      <c r="O49" s="4"/>
      <c r="P49" s="4"/>
      <c r="Q49" s="4"/>
    </row>
    <row r="50" spans="1:17" ht="34.5" customHeight="1" x14ac:dyDescent="0.2">
      <c r="A50" s="271" t="s">
        <v>3387</v>
      </c>
      <c r="B50" s="376" t="s">
        <v>3388</v>
      </c>
      <c r="C50" s="377"/>
      <c r="D50" s="4"/>
      <c r="E50" s="4"/>
      <c r="F50" s="4"/>
      <c r="G50" s="4"/>
      <c r="H50" s="4"/>
      <c r="I50" s="4"/>
      <c r="J50" s="4"/>
      <c r="K50" s="4"/>
      <c r="L50" s="4"/>
      <c r="M50" s="4"/>
      <c r="N50" s="4"/>
      <c r="O50" s="4"/>
      <c r="P50" s="4"/>
      <c r="Q50" s="4"/>
    </row>
    <row r="51" spans="1:17" ht="31.5" customHeight="1" x14ac:dyDescent="0.2">
      <c r="A51" s="271" t="s">
        <v>3389</v>
      </c>
      <c r="B51" s="376" t="s">
        <v>3390</v>
      </c>
      <c r="C51" s="377"/>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51v4cIGjhnV+wxKiAf6q6U/vArTf4UzRTIz+NEmPA+Zg0qzE6R2JBxEsIWJFsnwWrCM2b6SWGofgFfP7ntFgQ==" saltValue="vMD+VJiaZ6Z5E8L08rZe+A==" spinCount="100000" sheet="1" objects="1" scenarios="1" selectLockedCells="1"/>
  <mergeCells count="51">
    <mergeCell ref="B39:C39"/>
    <mergeCell ref="B40:C40"/>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51:C51"/>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999"/>
  <sheetViews>
    <sheetView showGridLines="0" workbookViewId="0"/>
  </sheetViews>
  <sheetFormatPr defaultColWidth="14.42578125" defaultRowHeight="15" customHeight="1" x14ac:dyDescent="0.2"/>
  <cols>
    <col min="1" max="1" width="112.7109375" style="272" customWidth="1"/>
    <col min="2" max="7" width="14.42578125" customWidth="1"/>
  </cols>
  <sheetData>
    <row r="1" spans="1:1" ht="37.5" customHeight="1" x14ac:dyDescent="0.2">
      <c r="A1" s="279" t="s">
        <v>12</v>
      </c>
    </row>
    <row r="2" spans="1:1" ht="12.75" customHeight="1" x14ac:dyDescent="0.2">
      <c r="A2" s="273"/>
    </row>
    <row r="3" spans="1:1" ht="22.5" x14ac:dyDescent="0.2">
      <c r="A3" s="274" t="s">
        <v>13</v>
      </c>
    </row>
    <row r="4" spans="1:1" ht="39" customHeight="1" x14ac:dyDescent="0.2">
      <c r="A4" s="274" t="s">
        <v>14</v>
      </c>
    </row>
    <row r="5" spans="1:1" ht="51.75" customHeight="1" x14ac:dyDescent="0.2">
      <c r="A5" s="274" t="s">
        <v>15</v>
      </c>
    </row>
    <row r="6" spans="1:1" ht="27" customHeight="1" x14ac:dyDescent="0.2">
      <c r="A6" s="275" t="s">
        <v>16</v>
      </c>
    </row>
    <row r="7" spans="1:1" ht="56.25" x14ac:dyDescent="0.2">
      <c r="A7" s="276" t="s">
        <v>17</v>
      </c>
    </row>
    <row r="8" spans="1:1" ht="78.75" x14ac:dyDescent="0.2">
      <c r="A8" s="277" t="s">
        <v>18</v>
      </c>
    </row>
    <row r="9" spans="1:1" ht="22.5" x14ac:dyDescent="0.2">
      <c r="A9" s="274" t="s">
        <v>19</v>
      </c>
    </row>
    <row r="10" spans="1:1" ht="56.25" x14ac:dyDescent="0.2">
      <c r="A10" s="274" t="s">
        <v>20</v>
      </c>
    </row>
    <row r="11" spans="1:1" ht="42.75" customHeight="1" x14ac:dyDescent="0.2">
      <c r="A11" s="27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2:X1000"/>
  <sheetViews>
    <sheetView showGridLines="0" topLeftCell="A10" workbookViewId="0">
      <selection activeCell="C12" sqref="C1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35">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8">
        <v>31147</v>
      </c>
      <c r="H6" s="19" t="s">
        <v>26</v>
      </c>
      <c r="I6" s="20" t="s">
        <v>27</v>
      </c>
      <c r="J6" s="4"/>
      <c r="L6" s="4"/>
      <c r="M6" s="4"/>
      <c r="N6" s="4"/>
      <c r="O6" s="4"/>
      <c r="P6" s="4"/>
      <c r="Q6" s="4"/>
      <c r="R6" s="4"/>
      <c r="S6" s="4"/>
      <c r="T6" s="4"/>
      <c r="U6" s="4"/>
      <c r="V6" s="4"/>
      <c r="W6" s="4"/>
      <c r="X6" s="4"/>
    </row>
    <row r="7" spans="1:24" ht="15" customHeight="1" x14ac:dyDescent="0.2">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7" t="s">
        <v>3391</v>
      </c>
      <c r="E8" s="322"/>
      <c r="F8" s="313" t="s">
        <v>31</v>
      </c>
      <c r="G8" s="314"/>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2"/>
      <c r="F9" s="315" t="s">
        <v>32</v>
      </c>
      <c r="G9" s="316"/>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33</v>
      </c>
      <c r="C10" s="269">
        <v>22</v>
      </c>
      <c r="E10" s="322"/>
      <c r="F10" s="313" t="s">
        <v>34</v>
      </c>
      <c r="G10" s="314"/>
      <c r="H10" s="26" t="str">
        <f t="array" ref="H10">IF(OR(SUMPRODUCT(--('P-VRIO'!D8:E21&lt;&gt;""))&lt;&gt;0,SUMPRODUCT(--('P-VRIO'!D24:E29&lt;&gt;""))&lt;&gt;0,SUMPRODUCT(--('P-VRIO'!D31:E37&lt;&gt;""))&lt;&gt;0,SUMPRODUCT(--('P-VRIO'!D40:E43&lt;&gt;""))&lt;&gt;0,SUMPRODUCT(--('P-VRIO'!D45:E48&lt;&gt;""))&lt;&gt;0),"DA","NE")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3"/>
      <c r="F11" s="326" t="s">
        <v>35</v>
      </c>
      <c r="G11" s="32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36</v>
      </c>
      <c r="C12" s="270" t="s">
        <v>3392</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3" t="s">
        <v>37</v>
      </c>
      <c r="B15" s="331" t="s">
        <v>38</v>
      </c>
      <c r="C15" s="332"/>
      <c r="D15" s="332"/>
      <c r="E15" s="332"/>
      <c r="F15" s="333"/>
      <c r="G15" s="264" t="s">
        <v>39</v>
      </c>
      <c r="H15" s="264" t="s">
        <v>40</v>
      </c>
      <c r="I15" s="265" t="s">
        <v>41</v>
      </c>
      <c r="J15" s="4"/>
      <c r="K15" s="4"/>
      <c r="L15" s="4"/>
      <c r="M15" s="4"/>
      <c r="N15" s="4"/>
      <c r="O15" s="4"/>
      <c r="P15" s="4"/>
      <c r="Q15" s="4"/>
      <c r="R15" s="4"/>
      <c r="S15" s="4"/>
      <c r="T15" s="4"/>
      <c r="U15" s="4"/>
      <c r="V15" s="4"/>
      <c r="W15" s="4"/>
      <c r="X15" s="4"/>
    </row>
    <row r="16" spans="1:24" ht="12.75" customHeight="1" x14ac:dyDescent="0.2">
      <c r="A16" s="328" t="s">
        <v>29</v>
      </c>
      <c r="B16" s="334" t="str">
        <f>'PR-RAS'!B6</f>
        <v xml:space="preserve">PRIHODI POSLOVANJA (šifre 61+62+63+64+65+66+67+68) </v>
      </c>
      <c r="C16" s="335"/>
      <c r="D16" s="335"/>
      <c r="E16" s="335"/>
      <c r="F16" s="336"/>
      <c r="G16" s="34" t="str">
        <f>'PR-RAS'!C6</f>
        <v>6</v>
      </c>
      <c r="H16" s="172">
        <f>'PR-RAS'!D6</f>
        <v>5605332</v>
      </c>
      <c r="I16" s="172">
        <f>'PR-RAS'!E6</f>
        <v>7203351.0999999996</v>
      </c>
      <c r="J16" s="4"/>
      <c r="K16" s="4"/>
      <c r="L16" s="4"/>
      <c r="M16" s="4"/>
      <c r="N16" s="4"/>
      <c r="O16" s="4"/>
      <c r="P16" s="4"/>
      <c r="Q16" s="4"/>
      <c r="R16" s="4"/>
      <c r="S16" s="4"/>
      <c r="T16" s="4"/>
      <c r="U16" s="4"/>
      <c r="V16" s="4"/>
      <c r="W16" s="4"/>
      <c r="X16" s="4"/>
    </row>
    <row r="17" spans="1:24" ht="12.75" customHeight="1" x14ac:dyDescent="0.2">
      <c r="A17" s="329"/>
      <c r="B17" s="337" t="str">
        <f>'PR-RAS'!B151</f>
        <v xml:space="preserve">RASHODI POSLOVANJA (šifre 31+32+34+35+36+37+38) </v>
      </c>
      <c r="C17" s="338"/>
      <c r="D17" s="338"/>
      <c r="E17" s="338"/>
      <c r="F17" s="339"/>
      <c r="G17" s="35" t="str">
        <f>'PR-RAS'!C151</f>
        <v>3</v>
      </c>
      <c r="H17" s="172">
        <f>'PR-RAS'!D151</f>
        <v>4056895</v>
      </c>
      <c r="I17" s="172">
        <f>'PR-RAS'!E151</f>
        <v>5086263.76</v>
      </c>
      <c r="J17" s="4"/>
      <c r="K17" s="4"/>
      <c r="L17" s="4"/>
      <c r="M17" s="4"/>
      <c r="N17" s="4"/>
      <c r="O17" s="4"/>
      <c r="P17" s="4"/>
      <c r="Q17" s="4"/>
      <c r="R17" s="4"/>
      <c r="S17" s="4"/>
      <c r="T17" s="4"/>
      <c r="U17" s="4"/>
      <c r="V17" s="4"/>
      <c r="W17" s="4"/>
      <c r="X17" s="4"/>
    </row>
    <row r="18" spans="1:24" ht="12.75" customHeight="1" x14ac:dyDescent="0.2">
      <c r="A18" s="329"/>
      <c r="B18" s="337" t="str">
        <f>'PR-RAS'!B645</f>
        <v>Višak prihoda i primitaka raspoloživ u sljedećem razdoblju (šifre X005 + '9221-9222' - Y005 - '9222-9221')</v>
      </c>
      <c r="C18" s="338"/>
      <c r="D18" s="338"/>
      <c r="E18" s="338"/>
      <c r="F18" s="339"/>
      <c r="G18" s="35" t="str">
        <f>'PR-RAS'!C645</f>
        <v>X006</v>
      </c>
      <c r="H18" s="172">
        <f>'PR-RAS'!D645</f>
        <v>0</v>
      </c>
      <c r="I18" s="172">
        <f>'PR-RAS'!E645</f>
        <v>0</v>
      </c>
      <c r="J18" s="4"/>
      <c r="K18" s="4"/>
      <c r="L18" s="4"/>
      <c r="M18" s="4"/>
      <c r="N18" s="4"/>
      <c r="O18" s="4"/>
      <c r="P18" s="4"/>
      <c r="Q18" s="4"/>
      <c r="R18" s="4"/>
      <c r="S18" s="4"/>
      <c r="T18" s="4"/>
      <c r="U18" s="4"/>
      <c r="V18" s="4"/>
      <c r="W18" s="4"/>
      <c r="X18" s="4"/>
    </row>
    <row r="19" spans="1:24" ht="12.75" customHeight="1" x14ac:dyDescent="0.2">
      <c r="A19" s="330"/>
      <c r="B19" s="340" t="str">
        <f>'PR-RAS'!B646</f>
        <v>Manjak prihoda i primitaka za pokriće u sljedećem razdoblju (šifre Y005 + '9222-9221' - X005 - '9221-9222' )</v>
      </c>
      <c r="C19" s="341"/>
      <c r="D19" s="341"/>
      <c r="E19" s="341"/>
      <c r="F19" s="342"/>
      <c r="G19" s="36" t="str">
        <f>'PR-RAS'!C646</f>
        <v>Y006</v>
      </c>
      <c r="H19" s="173">
        <f>'PR-RAS'!D646</f>
        <v>1145466</v>
      </c>
      <c r="I19" s="173">
        <f>'PR-RAS'!E646</f>
        <v>957329.88000000105</v>
      </c>
      <c r="J19" s="4"/>
      <c r="K19" s="4"/>
      <c r="L19" s="4"/>
      <c r="M19" s="4"/>
      <c r="N19" s="4"/>
      <c r="O19" s="4"/>
      <c r="P19" s="4"/>
      <c r="Q19" s="4"/>
      <c r="R19" s="4"/>
      <c r="S19" s="4"/>
      <c r="T19" s="4"/>
      <c r="U19" s="4"/>
      <c r="V19" s="4"/>
      <c r="W19" s="4"/>
      <c r="X19" s="4"/>
    </row>
    <row r="20" spans="1:24" ht="12.75" customHeight="1" x14ac:dyDescent="0.2">
      <c r="A20" s="328" t="s">
        <v>31</v>
      </c>
      <c r="B20" s="334" t="str">
        <f>BILANCA!B7</f>
        <v>Nefinancijska imovina (šifre 01+02+03+04+05+06)</v>
      </c>
      <c r="C20" s="335"/>
      <c r="D20" s="335"/>
      <c r="E20" s="335"/>
      <c r="F20" s="336"/>
      <c r="G20" s="159" t="str">
        <f>BILANCA!C7</f>
        <v>B002</v>
      </c>
      <c r="H20" s="174">
        <f>BILANCA!D7</f>
        <v>26967742</v>
      </c>
      <c r="I20" s="175">
        <f>BILANCA!E7</f>
        <v>23139811.09</v>
      </c>
      <c r="J20" s="4"/>
      <c r="K20" s="4"/>
      <c r="L20" s="4"/>
      <c r="M20" s="4"/>
      <c r="N20" s="4"/>
      <c r="O20" s="4"/>
      <c r="P20" s="4"/>
      <c r="Q20" s="4"/>
      <c r="R20" s="4"/>
      <c r="S20" s="4"/>
      <c r="T20" s="4"/>
      <c r="U20" s="4"/>
      <c r="V20" s="4"/>
      <c r="W20" s="4"/>
      <c r="X20" s="4"/>
    </row>
    <row r="21" spans="1:24" ht="12.75" customHeight="1" x14ac:dyDescent="0.2">
      <c r="A21" s="329"/>
      <c r="B21" s="337" t="str">
        <f>BILANCA!B68</f>
        <v>Financijska imovina (šifre 11+12+13+14+15+16+17+19)</v>
      </c>
      <c r="C21" s="338"/>
      <c r="D21" s="338"/>
      <c r="E21" s="338"/>
      <c r="F21" s="339"/>
      <c r="G21" s="160" t="str">
        <f>BILANCA!C68</f>
        <v>1</v>
      </c>
      <c r="H21" s="176">
        <f>BILANCA!D68</f>
        <v>4467804</v>
      </c>
      <c r="I21" s="177">
        <f>BILANCA!E68</f>
        <v>4931168.54</v>
      </c>
      <c r="J21" s="4"/>
      <c r="K21" s="4"/>
      <c r="L21" s="4"/>
      <c r="M21" s="4"/>
      <c r="N21" s="4"/>
      <c r="O21" s="4"/>
      <c r="P21" s="4"/>
      <c r="Q21" s="4"/>
      <c r="R21" s="4"/>
      <c r="S21" s="4"/>
      <c r="T21" s="4"/>
      <c r="U21" s="4"/>
      <c r="V21" s="4"/>
      <c r="W21" s="4"/>
      <c r="X21" s="4"/>
    </row>
    <row r="22" spans="1:24" ht="12.75" customHeight="1" x14ac:dyDescent="0.2">
      <c r="A22" s="329"/>
      <c r="B22" s="337" t="str">
        <f>BILANCA!B176</f>
        <v xml:space="preserve">Obveze (šifre 23+24+25+26+29) </v>
      </c>
      <c r="C22" s="338"/>
      <c r="D22" s="338"/>
      <c r="E22" s="338"/>
      <c r="F22" s="339"/>
      <c r="G22" s="160" t="str">
        <f>BILANCA!C176</f>
        <v>2</v>
      </c>
      <c r="H22" s="176">
        <f>BILANCA!D176</f>
        <v>1814031</v>
      </c>
      <c r="I22" s="177">
        <f>BILANCA!E176</f>
        <v>1528227.1</v>
      </c>
      <c r="J22" s="4"/>
      <c r="K22" s="4"/>
      <c r="L22" s="4"/>
      <c r="M22" s="4"/>
      <c r="N22" s="4"/>
      <c r="O22" s="4"/>
      <c r="P22" s="4"/>
      <c r="Q22" s="4"/>
      <c r="R22" s="4"/>
      <c r="S22" s="4"/>
      <c r="T22" s="4"/>
      <c r="U22" s="4"/>
      <c r="V22" s="4"/>
      <c r="W22" s="4"/>
      <c r="X22" s="4"/>
    </row>
    <row r="23" spans="1:24" ht="12.75" customHeight="1" x14ac:dyDescent="0.2">
      <c r="A23" s="330"/>
      <c r="B23" s="340" t="str">
        <f>BILANCA!B237</f>
        <v>Vlastiti izvori (šifre 91 + 922 - 93 + 96 do 98)</v>
      </c>
      <c r="C23" s="341"/>
      <c r="D23" s="341"/>
      <c r="E23" s="341"/>
      <c r="F23" s="342"/>
      <c r="G23" s="161" t="str">
        <f>BILANCA!C237</f>
        <v>9</v>
      </c>
      <c r="H23" s="178">
        <f>BILANCA!D237</f>
        <v>29621515</v>
      </c>
      <c r="I23" s="179">
        <f>BILANCA!E237</f>
        <v>26542752.530000001</v>
      </c>
      <c r="J23" s="4"/>
      <c r="K23" s="4"/>
      <c r="L23" s="4"/>
      <c r="M23" s="4"/>
      <c r="N23" s="4"/>
      <c r="O23" s="4"/>
      <c r="P23" s="4"/>
      <c r="Q23" s="4"/>
      <c r="R23" s="4"/>
      <c r="S23" s="4"/>
      <c r="T23" s="4"/>
      <c r="U23" s="4"/>
      <c r="V23" s="4"/>
      <c r="W23" s="4"/>
      <c r="X23" s="4"/>
    </row>
    <row r="24" spans="1:24" ht="12.75" customHeight="1" x14ac:dyDescent="0.2">
      <c r="A24" s="328" t="s">
        <v>42</v>
      </c>
      <c r="B24" s="334" t="str">
        <f>'RAS-funkcijski'!B5</f>
        <v>Opće javne usluge (šifre 011+012+013+014 do 018)</v>
      </c>
      <c r="C24" s="335"/>
      <c r="D24" s="335"/>
      <c r="E24" s="335"/>
      <c r="F24" s="336"/>
      <c r="G24" s="159" t="str">
        <f>'RAS-funkcijski'!C5</f>
        <v>01</v>
      </c>
      <c r="H24" s="174">
        <f>'RAS-funkcijski'!D5</f>
        <v>1470036</v>
      </c>
      <c r="I24" s="175">
        <f>'RAS-funkcijski'!E5</f>
        <v>1402164.98</v>
      </c>
      <c r="J24" s="4"/>
      <c r="K24" s="4"/>
      <c r="L24" s="4"/>
      <c r="M24" s="4"/>
      <c r="N24" s="4"/>
      <c r="O24" s="4"/>
      <c r="P24" s="4"/>
      <c r="Q24" s="4"/>
      <c r="R24" s="4"/>
      <c r="S24" s="4"/>
      <c r="T24" s="4"/>
      <c r="U24" s="4"/>
      <c r="V24" s="4"/>
      <c r="W24" s="4"/>
      <c r="X24" s="4"/>
    </row>
    <row r="25" spans="1:24" ht="12.75" customHeight="1" x14ac:dyDescent="0.2">
      <c r="A25" s="329"/>
      <c r="B25" s="337" t="str">
        <f>'RAS-funkcijski'!B35</f>
        <v>Ekonomski poslovi (šifre 041+042+043+044+045+046+047+048+049)</v>
      </c>
      <c r="C25" s="338"/>
      <c r="D25" s="338"/>
      <c r="E25" s="338"/>
      <c r="F25" s="339"/>
      <c r="G25" s="160" t="str">
        <f>'RAS-funkcijski'!C35</f>
        <v>04</v>
      </c>
      <c r="H25" s="176">
        <f>'RAS-funkcijski'!D35</f>
        <v>1504218</v>
      </c>
      <c r="I25" s="177">
        <f>'RAS-funkcijski'!E35</f>
        <v>2398842.7999999998</v>
      </c>
      <c r="J25" s="4"/>
      <c r="K25" s="4"/>
      <c r="L25" s="4"/>
      <c r="M25" s="4"/>
      <c r="N25" s="4"/>
      <c r="O25" s="4"/>
      <c r="P25" s="4"/>
      <c r="Q25" s="4"/>
      <c r="R25" s="4"/>
      <c r="S25" s="4"/>
      <c r="T25" s="4"/>
      <c r="U25" s="4"/>
      <c r="V25" s="4"/>
      <c r="W25" s="4"/>
      <c r="X25" s="4"/>
    </row>
    <row r="26" spans="1:24" ht="12.75" customHeight="1" x14ac:dyDescent="0.2">
      <c r="A26" s="329"/>
      <c r="B26" s="337" t="str">
        <f>'RAS-funkcijski'!B88</f>
        <v>Rashodi vezani za stanovanje i kom. pogodnosti koji nisu drugdje svrstani</v>
      </c>
      <c r="C26" s="338"/>
      <c r="D26" s="338"/>
      <c r="E26" s="338"/>
      <c r="F26" s="339"/>
      <c r="G26" s="160" t="str">
        <f>'RAS-funkcijski'!C88</f>
        <v>066</v>
      </c>
      <c r="H26" s="176">
        <f>'RAS-funkcijski'!D88</f>
        <v>228354</v>
      </c>
      <c r="I26" s="177">
        <f>'RAS-funkcijski'!E88</f>
        <v>309993</v>
      </c>
      <c r="J26" s="4"/>
      <c r="K26" s="4"/>
      <c r="L26" s="4"/>
      <c r="M26" s="4"/>
      <c r="N26" s="4"/>
      <c r="O26" s="4"/>
      <c r="P26" s="4"/>
      <c r="Q26" s="4"/>
      <c r="R26" s="4"/>
      <c r="S26" s="4"/>
      <c r="T26" s="4"/>
      <c r="U26" s="4"/>
      <c r="V26" s="4"/>
      <c r="W26" s="4"/>
      <c r="X26" s="4"/>
    </row>
    <row r="27" spans="1:24" ht="12.75" customHeight="1" x14ac:dyDescent="0.2">
      <c r="A27" s="329"/>
      <c r="B27" s="337" t="str">
        <f>'RAS-funkcijski'!B114</f>
        <v>Obrazovanje (šifre 091+092+093+094+095+096+097+098)</v>
      </c>
      <c r="C27" s="338"/>
      <c r="D27" s="338"/>
      <c r="E27" s="338"/>
      <c r="F27" s="339"/>
      <c r="G27" s="160" t="str">
        <f>'RAS-funkcijski'!C114</f>
        <v>09</v>
      </c>
      <c r="H27" s="176">
        <f>'RAS-funkcijski'!D114</f>
        <v>455204</v>
      </c>
      <c r="I27" s="177">
        <f>'RAS-funkcijski'!E114</f>
        <v>502760.16</v>
      </c>
      <c r="J27" s="4"/>
      <c r="K27" s="4"/>
      <c r="L27" s="4"/>
      <c r="M27" s="4"/>
      <c r="N27" s="4"/>
      <c r="O27" s="4"/>
      <c r="P27" s="4"/>
      <c r="Q27" s="4"/>
      <c r="R27" s="4"/>
      <c r="S27" s="4"/>
      <c r="T27" s="4"/>
      <c r="U27" s="4"/>
      <c r="V27" s="4"/>
      <c r="W27" s="4"/>
      <c r="X27" s="4"/>
    </row>
    <row r="28" spans="1:24" ht="12.75" customHeight="1" x14ac:dyDescent="0.2">
      <c r="A28" s="330"/>
      <c r="B28" s="340" t="str">
        <f>'RAS-funkcijski'!B141</f>
        <v>Kontrolni zbroj (šifre 01+02+03+04+05+06+07+08+09+10)</v>
      </c>
      <c r="C28" s="341"/>
      <c r="D28" s="341"/>
      <c r="E28" s="341"/>
      <c r="F28" s="342"/>
      <c r="G28" s="161" t="str">
        <f>'RAS-funkcijski'!C141</f>
        <v>R1</v>
      </c>
      <c r="H28" s="180">
        <f>'RAS-funkcijski'!D141</f>
        <v>5842001</v>
      </c>
      <c r="I28" s="181">
        <f>'RAS-funkcijski'!E141</f>
        <v>6822345.6500000004</v>
      </c>
      <c r="J28" s="4"/>
      <c r="K28" s="4"/>
      <c r="L28" s="4"/>
      <c r="M28" s="4"/>
      <c r="N28" s="4"/>
      <c r="O28" s="4"/>
      <c r="P28" s="4"/>
      <c r="Q28" s="4"/>
      <c r="R28" s="4"/>
      <c r="S28" s="4"/>
      <c r="T28" s="4"/>
      <c r="U28" s="4"/>
      <c r="V28" s="4"/>
      <c r="W28" s="4"/>
      <c r="X28" s="4"/>
    </row>
    <row r="29" spans="1:24" ht="12.75" customHeight="1" x14ac:dyDescent="0.2">
      <c r="A29" s="328" t="s">
        <v>34</v>
      </c>
      <c r="B29" s="344" t="str">
        <f>'P-VRIO'!B5</f>
        <v>Promjene u vrijednosti i obujmu imovine (šifre 91511+91512)</v>
      </c>
      <c r="C29" s="335"/>
      <c r="D29" s="335"/>
      <c r="E29" s="335"/>
      <c r="F29" s="336"/>
      <c r="G29" s="159" t="str">
        <f>'P-VRIO'!C5</f>
        <v>9151</v>
      </c>
      <c r="H29" s="174">
        <f>'P-VRIO'!D5</f>
        <v>677800</v>
      </c>
      <c r="I29" s="175">
        <f>'P-VRIO'!E5</f>
        <v>156071.47</v>
      </c>
      <c r="J29" s="4"/>
      <c r="K29" s="4"/>
      <c r="L29" s="4"/>
      <c r="M29" s="4"/>
      <c r="N29" s="4"/>
      <c r="O29" s="4"/>
      <c r="P29" s="4"/>
      <c r="Q29" s="4"/>
      <c r="R29" s="4"/>
      <c r="S29" s="4"/>
      <c r="T29" s="4"/>
      <c r="U29" s="4"/>
      <c r="V29" s="4"/>
      <c r="W29" s="4"/>
      <c r="X29" s="4"/>
    </row>
    <row r="30" spans="1:24" ht="12.75" customHeight="1" x14ac:dyDescent="0.2">
      <c r="A30" s="329"/>
      <c r="B30" s="345" t="str">
        <f>'P-VRIO'!B22</f>
        <v>Promjene u obujmu imovine (šifre P016+P023)</v>
      </c>
      <c r="C30" s="338"/>
      <c r="D30" s="338"/>
      <c r="E30" s="338"/>
      <c r="F30" s="339"/>
      <c r="G30" s="160" t="str">
        <f>'P-VRIO'!C22</f>
        <v>91512</v>
      </c>
      <c r="H30" s="176">
        <f>'P-VRIO'!D22</f>
        <v>677800</v>
      </c>
      <c r="I30" s="177">
        <f>'P-VRIO'!E22</f>
        <v>156071.47</v>
      </c>
      <c r="J30" s="4"/>
      <c r="K30" s="4"/>
      <c r="L30" s="4"/>
      <c r="M30" s="4"/>
      <c r="N30" s="4"/>
      <c r="O30" s="4"/>
      <c r="P30" s="4"/>
      <c r="Q30" s="4"/>
      <c r="R30" s="4"/>
      <c r="S30" s="4"/>
      <c r="T30" s="4"/>
      <c r="U30" s="4"/>
      <c r="V30" s="4"/>
      <c r="W30" s="4"/>
      <c r="X30" s="4"/>
    </row>
    <row r="31" spans="1:24" ht="12.75" customHeight="1" x14ac:dyDescent="0.2">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35</v>
      </c>
      <c r="B33" s="334" t="str">
        <f>OBVEZE!B5</f>
        <v>Stanje obveza 1. siječnja (=stanju obveza iz Izvještaja o obvezama na 31. prosinca prethodne godine)</v>
      </c>
      <c r="C33" s="335"/>
      <c r="D33" s="335"/>
      <c r="E33" s="335"/>
      <c r="F33" s="336"/>
      <c r="G33" s="159" t="str">
        <f>OBVEZE!C5</f>
        <v>V001</v>
      </c>
      <c r="H33" s="182" t="s">
        <v>43</v>
      </c>
      <c r="I33" s="183">
        <f>OBVEZE!D5</f>
        <v>1814030.47</v>
      </c>
      <c r="J33" s="4"/>
      <c r="K33" s="4"/>
      <c r="L33" s="4"/>
      <c r="M33" s="4"/>
      <c r="N33" s="4"/>
      <c r="O33" s="4"/>
      <c r="P33" s="4"/>
      <c r="Q33" s="4"/>
      <c r="R33" s="4"/>
      <c r="S33" s="4"/>
      <c r="T33" s="4"/>
      <c r="U33" s="4"/>
      <c r="V33" s="4"/>
      <c r="W33" s="4"/>
      <c r="X33" s="4"/>
    </row>
    <row r="34" spans="1:24" ht="12.75" customHeight="1" x14ac:dyDescent="0.2">
      <c r="A34" s="329"/>
      <c r="B34" s="337" t="str">
        <f>OBVEZE!B42</f>
        <v>Stanje obveza na kraju izvještajnog razdoblja (šifre V001+V002-V004) i (šifre V007+V009)</v>
      </c>
      <c r="C34" s="338"/>
      <c r="D34" s="338"/>
      <c r="E34" s="338"/>
      <c r="F34" s="339"/>
      <c r="G34" s="160" t="str">
        <f>OBVEZE!C42</f>
        <v>V006</v>
      </c>
      <c r="H34" s="176" t="s">
        <v>43</v>
      </c>
      <c r="I34" s="177">
        <f>OBVEZE!D42</f>
        <v>1528227.1000000006</v>
      </c>
      <c r="J34" s="4"/>
      <c r="K34" s="4"/>
      <c r="L34" s="4"/>
      <c r="M34" s="4"/>
      <c r="N34" s="4"/>
      <c r="O34" s="4"/>
      <c r="P34" s="4"/>
      <c r="Q34" s="4"/>
      <c r="R34" s="4"/>
      <c r="S34" s="4"/>
      <c r="T34" s="4"/>
      <c r="U34" s="4"/>
      <c r="V34" s="4"/>
      <c r="W34" s="4"/>
      <c r="X34" s="4"/>
    </row>
    <row r="35" spans="1:24" ht="12.75" customHeight="1" x14ac:dyDescent="0.2">
      <c r="A35" s="329"/>
      <c r="B35" s="337" t="str">
        <f>OBVEZE!B43</f>
        <v>Stanje dospjelih obveza na kraju izvještajnog razdoblja (šifre V008+D23+D24 + 'D dio 25,26')</v>
      </c>
      <c r="C35" s="338"/>
      <c r="D35" s="338"/>
      <c r="E35" s="338"/>
      <c r="F35" s="339"/>
      <c r="G35" s="160" t="str">
        <f>OBVEZE!C43</f>
        <v>V007</v>
      </c>
      <c r="H35" s="176" t="s">
        <v>43</v>
      </c>
      <c r="I35" s="177">
        <f>OBVEZE!D43</f>
        <v>1312188.6600000001</v>
      </c>
      <c r="J35" s="4"/>
      <c r="K35" s="4"/>
      <c r="L35" s="4"/>
      <c r="M35" s="4"/>
      <c r="N35" s="4"/>
      <c r="O35" s="4"/>
      <c r="P35" s="4"/>
      <c r="Q35" s="4"/>
      <c r="R35" s="4"/>
      <c r="S35" s="4"/>
      <c r="T35" s="4"/>
      <c r="U35" s="4"/>
      <c r="V35" s="4"/>
      <c r="W35" s="4"/>
      <c r="X35" s="4"/>
    </row>
    <row r="36" spans="1:24" ht="12.75" customHeight="1" x14ac:dyDescent="0.2">
      <c r="A36" s="330"/>
      <c r="B36" s="340" t="str">
        <f>OBVEZE!B101</f>
        <v>Stanje nedospjelih obveza na kraju izvještajnog razdoblja (šifre V010 + ND23 + ND24 + 'ND dio 25,26')</v>
      </c>
      <c r="C36" s="341"/>
      <c r="D36" s="341"/>
      <c r="E36" s="341"/>
      <c r="F36" s="342"/>
      <c r="G36" s="161" t="str">
        <f>OBVEZE!C101</f>
        <v>V009</v>
      </c>
      <c r="H36" s="180" t="s">
        <v>43</v>
      </c>
      <c r="I36" s="181">
        <f>OBVEZE!D101</f>
        <v>216038.44</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3" t="s">
        <v>44</v>
      </c>
      <c r="I39" s="34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vUHMBH08aZWx1I8gh38Msitnlqi5zcGOq+DOGXrbRWYJwVrRs41H/t/2YWHIucSjmF/aDiYeaQOkxeZGKI6Dg==" saltValue="4H8p4G8rrSzPAcmsyZFBP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2:Y1025"/>
  <sheetViews>
    <sheetView showGridLines="0" zoomScaleNormal="100" workbookViewId="0">
      <selection activeCell="E12" sqref="E12"/>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2" width="14.42578125" style="66" customWidth="1"/>
    <col min="13" max="16384" width="14.42578125" style="66"/>
  </cols>
  <sheetData>
    <row r="2" spans="1:25" s="224" customFormat="1" ht="50.1" customHeight="1" x14ac:dyDescent="0.2">
      <c r="A2" s="351" t="s">
        <v>45</v>
      </c>
      <c r="B2" s="352"/>
      <c r="C2" s="352"/>
      <c r="D2" s="352"/>
      <c r="E2" s="352"/>
      <c r="F2" s="352"/>
    </row>
    <row r="3" spans="1:25" s="224" customFormat="1" ht="48" x14ac:dyDescent="0.2">
      <c r="A3" s="310" t="s">
        <v>46</v>
      </c>
      <c r="B3" s="311" t="s">
        <v>38</v>
      </c>
      <c r="C3" s="285" t="s">
        <v>39</v>
      </c>
      <c r="D3" s="311" t="s">
        <v>47</v>
      </c>
      <c r="E3" s="311" t="s">
        <v>48</v>
      </c>
      <c r="F3" s="286" t="s">
        <v>49</v>
      </c>
    </row>
    <row r="4" spans="1:25" s="226" customFormat="1" ht="12" customHeight="1" x14ac:dyDescent="0.2">
      <c r="A4" s="162">
        <v>1</v>
      </c>
      <c r="B4" s="163">
        <v>2</v>
      </c>
      <c r="C4" s="164" t="s">
        <v>50</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51</v>
      </c>
      <c r="B5" s="354"/>
      <c r="C5" s="216"/>
      <c r="D5" s="74"/>
      <c r="E5" s="74"/>
      <c r="F5" s="61"/>
    </row>
    <row r="6" spans="1:25" ht="12.75" customHeight="1" x14ac:dyDescent="0.2">
      <c r="A6" s="55">
        <v>6</v>
      </c>
      <c r="B6" s="87" t="s">
        <v>52</v>
      </c>
      <c r="C6" s="52" t="s">
        <v>53</v>
      </c>
      <c r="D6" s="53">
        <f>D7+D44+D50+D82+D106+D124+D133+D139</f>
        <v>5605332</v>
      </c>
      <c r="E6" s="53">
        <f>E7+E44+E50+E82+E106+E124+E133+E139</f>
        <v>7203351.0999999996</v>
      </c>
      <c r="F6" s="54">
        <f t="shared" ref="F6:F131" si="0">IF(D6&lt;&gt;0,IF(E6/D6&gt;=100,"&gt;&gt;100",E6/D6*100),"-")</f>
        <v>128.50891080135841</v>
      </c>
    </row>
    <row r="7" spans="1:25" ht="12.75" customHeight="1" x14ac:dyDescent="0.2">
      <c r="A7" s="55">
        <v>61</v>
      </c>
      <c r="B7" s="309" t="s">
        <v>54</v>
      </c>
      <c r="C7" s="52" t="s">
        <v>55</v>
      </c>
      <c r="D7" s="53">
        <f t="shared" ref="D7:E7" si="1">D8+D17+D23+D29+D37+D40</f>
        <v>1444520</v>
      </c>
      <c r="E7" s="53">
        <f t="shared" si="1"/>
        <v>2195375.91</v>
      </c>
      <c r="F7" s="54">
        <f t="shared" si="0"/>
        <v>151.97961329715062</v>
      </c>
    </row>
    <row r="8" spans="1:25" ht="12.75" customHeight="1" x14ac:dyDescent="0.2">
      <c r="A8" s="55">
        <v>611</v>
      </c>
      <c r="B8" s="87" t="s">
        <v>56</v>
      </c>
      <c r="C8" s="52" t="s">
        <v>57</v>
      </c>
      <c r="D8" s="53">
        <f t="shared" ref="D8:E8" si="2">SUM(D9:D14)-D15-D16</f>
        <v>1336925</v>
      </c>
      <c r="E8" s="53">
        <f t="shared" si="2"/>
        <v>1514824.34</v>
      </c>
      <c r="F8" s="54">
        <f t="shared" si="0"/>
        <v>113.30660583054397</v>
      </c>
    </row>
    <row r="9" spans="1:25" ht="12.75" customHeight="1" x14ac:dyDescent="0.2">
      <c r="A9" s="55">
        <v>6111</v>
      </c>
      <c r="B9" s="87" t="s">
        <v>58</v>
      </c>
      <c r="C9" s="52" t="s">
        <v>59</v>
      </c>
      <c r="D9" s="244">
        <v>1104176</v>
      </c>
      <c r="E9" s="244">
        <v>1306753.6399999999</v>
      </c>
      <c r="F9" s="54">
        <f t="shared" si="0"/>
        <v>118.34649910883772</v>
      </c>
    </row>
    <row r="10" spans="1:25" ht="12.75" customHeight="1" x14ac:dyDescent="0.2">
      <c r="A10" s="55">
        <v>6112</v>
      </c>
      <c r="B10" s="87" t="s">
        <v>60</v>
      </c>
      <c r="C10" s="52" t="s">
        <v>61</v>
      </c>
      <c r="D10" s="244">
        <v>141281</v>
      </c>
      <c r="E10" s="244">
        <v>95580.76</v>
      </c>
      <c r="F10" s="54">
        <f t="shared" si="0"/>
        <v>67.652946963852173</v>
      </c>
    </row>
    <row r="11" spans="1:25" ht="12.75" customHeight="1" x14ac:dyDescent="0.2">
      <c r="A11" s="55">
        <v>6113</v>
      </c>
      <c r="B11" s="87" t="s">
        <v>62</v>
      </c>
      <c r="C11" s="52" t="s">
        <v>63</v>
      </c>
      <c r="D11" s="244">
        <v>45348</v>
      </c>
      <c r="E11" s="244">
        <v>60182.73</v>
      </c>
      <c r="F11" s="54">
        <f t="shared" si="0"/>
        <v>132.71308547234719</v>
      </c>
    </row>
    <row r="12" spans="1:25" ht="12.75" customHeight="1" x14ac:dyDescent="0.2">
      <c r="A12" s="55">
        <v>6114</v>
      </c>
      <c r="B12" s="87" t="s">
        <v>64</v>
      </c>
      <c r="C12" s="52" t="s">
        <v>65</v>
      </c>
      <c r="D12" s="244">
        <v>17198</v>
      </c>
      <c r="E12" s="244">
        <v>18465.099999999999</v>
      </c>
      <c r="F12" s="54">
        <f t="shared" si="0"/>
        <v>107.36771717641585</v>
      </c>
    </row>
    <row r="13" spans="1:25" ht="12.75" customHeight="1" x14ac:dyDescent="0.2">
      <c r="A13" s="55">
        <v>6115</v>
      </c>
      <c r="B13" s="87" t="s">
        <v>66</v>
      </c>
      <c r="C13" s="52" t="s">
        <v>67</v>
      </c>
      <c r="D13" s="244">
        <v>28922</v>
      </c>
      <c r="E13" s="244">
        <v>33842.11</v>
      </c>
      <c r="F13" s="54">
        <f t="shared" si="0"/>
        <v>117.01165202959685</v>
      </c>
    </row>
    <row r="14" spans="1:25" ht="12.75" customHeight="1" x14ac:dyDescent="0.2">
      <c r="A14" s="55">
        <v>6116</v>
      </c>
      <c r="B14" s="87" t="s">
        <v>68</v>
      </c>
      <c r="C14" s="52" t="s">
        <v>69</v>
      </c>
      <c r="D14" s="244">
        <v>0</v>
      </c>
      <c r="E14" s="244">
        <v>0</v>
      </c>
      <c r="F14" s="54" t="str">
        <f t="shared" si="0"/>
        <v>-</v>
      </c>
    </row>
    <row r="15" spans="1:25" ht="12.75" customHeight="1" x14ac:dyDescent="0.2">
      <c r="A15" s="55">
        <v>6117</v>
      </c>
      <c r="B15" s="87" t="s">
        <v>70</v>
      </c>
      <c r="C15" s="52" t="s">
        <v>71</v>
      </c>
      <c r="D15" s="244">
        <v>0</v>
      </c>
      <c r="E15" s="244">
        <v>0</v>
      </c>
      <c r="F15" s="54" t="str">
        <f t="shared" si="0"/>
        <v>-</v>
      </c>
    </row>
    <row r="16" spans="1:25" ht="12.75" customHeight="1" x14ac:dyDescent="0.2">
      <c r="A16" s="55">
        <v>6119</v>
      </c>
      <c r="B16" s="87" t="s">
        <v>72</v>
      </c>
      <c r="C16" s="52" t="s">
        <v>73</v>
      </c>
      <c r="D16" s="244">
        <v>0</v>
      </c>
      <c r="E16" s="244">
        <v>0</v>
      </c>
      <c r="F16" s="54" t="str">
        <f t="shared" si="0"/>
        <v>-</v>
      </c>
    </row>
    <row r="17" spans="1:6" ht="12.75" customHeight="1" x14ac:dyDescent="0.2">
      <c r="A17" s="55">
        <v>612</v>
      </c>
      <c r="B17" s="87" t="s">
        <v>74</v>
      </c>
      <c r="C17" s="52" t="s">
        <v>75</v>
      </c>
      <c r="D17" s="53">
        <f t="shared" ref="D17:E17" si="3">SUM(D18:D21)-D22</f>
        <v>0</v>
      </c>
      <c r="E17" s="53">
        <f t="shared" si="3"/>
        <v>0</v>
      </c>
      <c r="F17" s="54" t="str">
        <f t="shared" si="0"/>
        <v>-</v>
      </c>
    </row>
    <row r="18" spans="1:6" ht="12.75" customHeight="1" x14ac:dyDescent="0.2">
      <c r="A18" s="55">
        <v>6121</v>
      </c>
      <c r="B18" s="87" t="s">
        <v>76</v>
      </c>
      <c r="C18" s="52" t="s">
        <v>77</v>
      </c>
      <c r="D18" s="244">
        <v>0</v>
      </c>
      <c r="E18" s="244">
        <v>0</v>
      </c>
      <c r="F18" s="54" t="str">
        <f t="shared" si="0"/>
        <v>-</v>
      </c>
    </row>
    <row r="19" spans="1:6" ht="12.75" customHeight="1" x14ac:dyDescent="0.2">
      <c r="A19" s="55">
        <v>6122</v>
      </c>
      <c r="B19" s="87" t="s">
        <v>78</v>
      </c>
      <c r="C19" s="52" t="s">
        <v>79</v>
      </c>
      <c r="D19" s="244">
        <v>0</v>
      </c>
      <c r="E19" s="244">
        <v>0</v>
      </c>
      <c r="F19" s="54" t="str">
        <f t="shared" si="0"/>
        <v>-</v>
      </c>
    </row>
    <row r="20" spans="1:6" ht="12.75" customHeight="1" x14ac:dyDescent="0.2">
      <c r="A20" s="55">
        <v>6123</v>
      </c>
      <c r="B20" s="234" t="s">
        <v>80</v>
      </c>
      <c r="C20" s="52" t="s">
        <v>81</v>
      </c>
      <c r="D20" s="244">
        <v>0</v>
      </c>
      <c r="E20" s="244">
        <v>0</v>
      </c>
      <c r="F20" s="54" t="str">
        <f t="shared" si="0"/>
        <v>-</v>
      </c>
    </row>
    <row r="21" spans="1:6" ht="12.75" customHeight="1" x14ac:dyDescent="0.2">
      <c r="A21" s="55">
        <v>6124</v>
      </c>
      <c r="B21" s="87" t="s">
        <v>82</v>
      </c>
      <c r="C21" s="52" t="s">
        <v>83</v>
      </c>
      <c r="D21" s="244">
        <v>0</v>
      </c>
      <c r="E21" s="244">
        <v>0</v>
      </c>
      <c r="F21" s="54" t="str">
        <f t="shared" si="0"/>
        <v>-</v>
      </c>
    </row>
    <row r="22" spans="1:6" ht="12.75" customHeight="1" x14ac:dyDescent="0.2">
      <c r="A22" s="55">
        <v>6125</v>
      </c>
      <c r="B22" s="87" t="s">
        <v>84</v>
      </c>
      <c r="C22" s="52" t="s">
        <v>85</v>
      </c>
      <c r="D22" s="244">
        <v>0</v>
      </c>
      <c r="E22" s="244">
        <v>0</v>
      </c>
      <c r="F22" s="54" t="str">
        <f t="shared" si="0"/>
        <v>-</v>
      </c>
    </row>
    <row r="23" spans="1:6" ht="12.75" customHeight="1" x14ac:dyDescent="0.2">
      <c r="A23" s="55">
        <v>613</v>
      </c>
      <c r="B23" s="87" t="s">
        <v>86</v>
      </c>
      <c r="C23" s="52" t="s">
        <v>87</v>
      </c>
      <c r="D23" s="53">
        <f t="shared" ref="D23:E23" si="4">SUM(D24:D28)</f>
        <v>79426</v>
      </c>
      <c r="E23" s="53">
        <f t="shared" si="4"/>
        <v>643668.37</v>
      </c>
      <c r="F23" s="54">
        <f t="shared" si="0"/>
        <v>810.40008309621533</v>
      </c>
    </row>
    <row r="24" spans="1:6" ht="12.75" customHeight="1" x14ac:dyDescent="0.2">
      <c r="A24" s="55">
        <v>6131</v>
      </c>
      <c r="B24" s="87" t="s">
        <v>88</v>
      </c>
      <c r="C24" s="52" t="s">
        <v>89</v>
      </c>
      <c r="D24" s="244">
        <v>42818</v>
      </c>
      <c r="E24" s="244">
        <v>126722.58</v>
      </c>
      <c r="F24" s="54">
        <f t="shared" si="0"/>
        <v>295.95632677845765</v>
      </c>
    </row>
    <row r="25" spans="1:6" ht="12.75" customHeight="1" x14ac:dyDescent="0.2">
      <c r="A25" s="55">
        <v>6132</v>
      </c>
      <c r="B25" s="87" t="s">
        <v>90</v>
      </c>
      <c r="C25" s="52" t="s">
        <v>91</v>
      </c>
      <c r="D25" s="244">
        <v>0</v>
      </c>
      <c r="E25" s="244">
        <v>0</v>
      </c>
      <c r="F25" s="54" t="str">
        <f t="shared" si="0"/>
        <v>-</v>
      </c>
    </row>
    <row r="26" spans="1:6" ht="12.75" customHeight="1" x14ac:dyDescent="0.2">
      <c r="A26" s="55">
        <v>6133</v>
      </c>
      <c r="B26" s="87" t="s">
        <v>92</v>
      </c>
      <c r="C26" s="52" t="s">
        <v>93</v>
      </c>
      <c r="D26" s="244">
        <v>0</v>
      </c>
      <c r="E26" s="244">
        <v>0</v>
      </c>
      <c r="F26" s="54" t="str">
        <f t="shared" si="0"/>
        <v>-</v>
      </c>
    </row>
    <row r="27" spans="1:6" ht="12.75" customHeight="1" x14ac:dyDescent="0.2">
      <c r="A27" s="55">
        <v>6134</v>
      </c>
      <c r="B27" s="87" t="s">
        <v>94</v>
      </c>
      <c r="C27" s="52" t="s">
        <v>95</v>
      </c>
      <c r="D27" s="244">
        <v>36608</v>
      </c>
      <c r="E27" s="244">
        <v>516945.79</v>
      </c>
      <c r="F27" s="54">
        <f t="shared" si="0"/>
        <v>1412.1115329982517</v>
      </c>
    </row>
    <row r="28" spans="1:6" ht="12.75" customHeight="1" x14ac:dyDescent="0.2">
      <c r="A28" s="55">
        <v>6135</v>
      </c>
      <c r="B28" s="87" t="s">
        <v>96</v>
      </c>
      <c r="C28" s="52" t="s">
        <v>97</v>
      </c>
      <c r="D28" s="244">
        <v>0</v>
      </c>
      <c r="E28" s="244">
        <v>0</v>
      </c>
      <c r="F28" s="54" t="str">
        <f t="shared" si="0"/>
        <v>-</v>
      </c>
    </row>
    <row r="29" spans="1:6" ht="12.75" customHeight="1" x14ac:dyDescent="0.2">
      <c r="A29" s="55">
        <v>614</v>
      </c>
      <c r="B29" s="87" t="s">
        <v>98</v>
      </c>
      <c r="C29" s="52" t="s">
        <v>99</v>
      </c>
      <c r="D29" s="53">
        <f t="shared" ref="D29:E29" si="5">SUM(D30:D36)</f>
        <v>28169</v>
      </c>
      <c r="E29" s="53">
        <f t="shared" si="5"/>
        <v>36883.199999999997</v>
      </c>
      <c r="F29" s="54">
        <f t="shared" si="0"/>
        <v>130.93542546771272</v>
      </c>
    </row>
    <row r="30" spans="1:6" ht="12.75" customHeight="1" x14ac:dyDescent="0.2">
      <c r="A30" s="55">
        <v>6141</v>
      </c>
      <c r="B30" s="87" t="s">
        <v>100</v>
      </c>
      <c r="C30" s="52" t="s">
        <v>101</v>
      </c>
      <c r="D30" s="244">
        <v>0</v>
      </c>
      <c r="E30" s="244">
        <v>0</v>
      </c>
      <c r="F30" s="54" t="str">
        <f t="shared" si="0"/>
        <v>-</v>
      </c>
    </row>
    <row r="31" spans="1:6" ht="12.75" customHeight="1" x14ac:dyDescent="0.2">
      <c r="A31" s="55">
        <v>6142</v>
      </c>
      <c r="B31" s="87" t="s">
        <v>102</v>
      </c>
      <c r="C31" s="52" t="s">
        <v>103</v>
      </c>
      <c r="D31" s="244">
        <v>28169</v>
      </c>
      <c r="E31" s="244">
        <v>36883.199999999997</v>
      </c>
      <c r="F31" s="54">
        <f t="shared" si="0"/>
        <v>130.93542546771272</v>
      </c>
    </row>
    <row r="32" spans="1:6" ht="12.75" customHeight="1" x14ac:dyDescent="0.2">
      <c r="A32" s="55">
        <v>6143</v>
      </c>
      <c r="B32" s="87" t="s">
        <v>104</v>
      </c>
      <c r="C32" s="52" t="s">
        <v>105</v>
      </c>
      <c r="D32" s="244">
        <v>0</v>
      </c>
      <c r="E32" s="244">
        <v>0</v>
      </c>
      <c r="F32" s="54" t="str">
        <f t="shared" si="0"/>
        <v>-</v>
      </c>
    </row>
    <row r="33" spans="1:6" ht="12.75" customHeight="1" x14ac:dyDescent="0.2">
      <c r="A33" s="55">
        <v>6145</v>
      </c>
      <c r="B33" s="87" t="s">
        <v>106</v>
      </c>
      <c r="C33" s="52" t="s">
        <v>107</v>
      </c>
      <c r="D33" s="244">
        <v>0</v>
      </c>
      <c r="E33" s="244">
        <v>0</v>
      </c>
      <c r="F33" s="54" t="str">
        <f t="shared" si="0"/>
        <v>-</v>
      </c>
    </row>
    <row r="34" spans="1:6" ht="12.75" customHeight="1" x14ac:dyDescent="0.2">
      <c r="A34" s="55">
        <v>6146</v>
      </c>
      <c r="B34" s="87" t="s">
        <v>108</v>
      </c>
      <c r="C34" s="52" t="s">
        <v>109</v>
      </c>
      <c r="D34" s="244">
        <v>0</v>
      </c>
      <c r="E34" s="244">
        <v>0</v>
      </c>
      <c r="F34" s="54" t="str">
        <f t="shared" si="0"/>
        <v>-</v>
      </c>
    </row>
    <row r="35" spans="1:6" ht="12.75" customHeight="1" x14ac:dyDescent="0.2">
      <c r="A35" s="55">
        <v>6147</v>
      </c>
      <c r="B35" s="87" t="s">
        <v>110</v>
      </c>
      <c r="C35" s="52" t="s">
        <v>111</v>
      </c>
      <c r="D35" s="244">
        <v>0</v>
      </c>
      <c r="E35" s="244">
        <v>0</v>
      </c>
      <c r="F35" s="54" t="str">
        <f t="shared" si="0"/>
        <v>-</v>
      </c>
    </row>
    <row r="36" spans="1:6" ht="12.75" customHeight="1" x14ac:dyDescent="0.2">
      <c r="A36" s="55">
        <v>6148</v>
      </c>
      <c r="B36" s="87" t="s">
        <v>112</v>
      </c>
      <c r="C36" s="52" t="s">
        <v>113</v>
      </c>
      <c r="D36" s="244">
        <v>0</v>
      </c>
      <c r="E36" s="244">
        <v>0</v>
      </c>
      <c r="F36" s="54" t="str">
        <f t="shared" si="0"/>
        <v>-</v>
      </c>
    </row>
    <row r="37" spans="1:6" ht="12.75" customHeight="1" x14ac:dyDescent="0.2">
      <c r="A37" s="55">
        <v>615</v>
      </c>
      <c r="B37" s="87" t="s">
        <v>114</v>
      </c>
      <c r="C37" s="52" t="s">
        <v>115</v>
      </c>
      <c r="D37" s="53">
        <f t="shared" ref="D37:E37" si="6">SUM(D38:D39)</f>
        <v>0</v>
      </c>
      <c r="E37" s="53">
        <f t="shared" si="6"/>
        <v>0</v>
      </c>
      <c r="F37" s="54" t="str">
        <f t="shared" si="0"/>
        <v>-</v>
      </c>
    </row>
    <row r="38" spans="1:6" ht="12.75" customHeight="1" x14ac:dyDescent="0.2">
      <c r="A38" s="55">
        <v>6151</v>
      </c>
      <c r="B38" s="87" t="s">
        <v>116</v>
      </c>
      <c r="C38" s="52" t="s">
        <v>117</v>
      </c>
      <c r="D38" s="244">
        <v>0</v>
      </c>
      <c r="E38" s="244">
        <v>0</v>
      </c>
      <c r="F38" s="54" t="str">
        <f t="shared" si="0"/>
        <v>-</v>
      </c>
    </row>
    <row r="39" spans="1:6" ht="12.75" customHeight="1" x14ac:dyDescent="0.2">
      <c r="A39" s="55">
        <v>6152</v>
      </c>
      <c r="B39" s="87" t="s">
        <v>118</v>
      </c>
      <c r="C39" s="52" t="s">
        <v>119</v>
      </c>
      <c r="D39" s="244">
        <v>0</v>
      </c>
      <c r="E39" s="244">
        <v>0</v>
      </c>
      <c r="F39" s="54" t="str">
        <f t="shared" si="0"/>
        <v>-</v>
      </c>
    </row>
    <row r="40" spans="1:6" ht="12.75" customHeight="1" x14ac:dyDescent="0.2">
      <c r="A40" s="55">
        <v>616</v>
      </c>
      <c r="B40" s="87" t="s">
        <v>120</v>
      </c>
      <c r="C40" s="52" t="s">
        <v>121</v>
      </c>
      <c r="D40" s="53">
        <f t="shared" ref="D40:E40" si="7">SUM(D41:D43)</f>
        <v>0</v>
      </c>
      <c r="E40" s="53">
        <f t="shared" si="7"/>
        <v>0</v>
      </c>
      <c r="F40" s="54" t="str">
        <f t="shared" si="0"/>
        <v>-</v>
      </c>
    </row>
    <row r="41" spans="1:6" ht="12.75" customHeight="1" x14ac:dyDescent="0.2">
      <c r="A41" s="55">
        <v>6161</v>
      </c>
      <c r="B41" s="87" t="s">
        <v>122</v>
      </c>
      <c r="C41" s="52" t="s">
        <v>123</v>
      </c>
      <c r="D41" s="244">
        <v>0</v>
      </c>
      <c r="E41" s="244">
        <v>0</v>
      </c>
      <c r="F41" s="54" t="str">
        <f t="shared" si="0"/>
        <v>-</v>
      </c>
    </row>
    <row r="42" spans="1:6" ht="12.75" customHeight="1" x14ac:dyDescent="0.2">
      <c r="A42" s="55">
        <v>6162</v>
      </c>
      <c r="B42" s="87" t="s">
        <v>124</v>
      </c>
      <c r="C42" s="52" t="s">
        <v>125</v>
      </c>
      <c r="D42" s="244">
        <v>0</v>
      </c>
      <c r="E42" s="244">
        <v>0</v>
      </c>
      <c r="F42" s="54" t="str">
        <f t="shared" si="0"/>
        <v>-</v>
      </c>
    </row>
    <row r="43" spans="1:6" ht="12.75" customHeight="1" x14ac:dyDescent="0.2">
      <c r="A43" s="55">
        <v>6163</v>
      </c>
      <c r="B43" s="87" t="s">
        <v>126</v>
      </c>
      <c r="C43" s="52" t="s">
        <v>127</v>
      </c>
      <c r="D43" s="244">
        <v>0</v>
      </c>
      <c r="E43" s="244">
        <v>0</v>
      </c>
      <c r="F43" s="54" t="str">
        <f t="shared" si="0"/>
        <v>-</v>
      </c>
    </row>
    <row r="44" spans="1:6" ht="12.75" customHeight="1" x14ac:dyDescent="0.2">
      <c r="A44" s="55">
        <v>62</v>
      </c>
      <c r="B44" s="87" t="s">
        <v>128</v>
      </c>
      <c r="C44" s="52" t="s">
        <v>129</v>
      </c>
      <c r="D44" s="53">
        <f t="shared" ref="D44:E44" si="8">D45+D48+D49</f>
        <v>0</v>
      </c>
      <c r="E44" s="53">
        <f t="shared" si="8"/>
        <v>0</v>
      </c>
      <c r="F44" s="54" t="str">
        <f t="shared" si="0"/>
        <v>-</v>
      </c>
    </row>
    <row r="45" spans="1:6" ht="12.75" customHeight="1" x14ac:dyDescent="0.2">
      <c r="A45" s="55">
        <v>621</v>
      </c>
      <c r="B45" s="87" t="s">
        <v>130</v>
      </c>
      <c r="C45" s="52" t="s">
        <v>131</v>
      </c>
      <c r="D45" s="53">
        <f t="shared" ref="D45:E45" si="9">SUM(D46:D47)</f>
        <v>0</v>
      </c>
      <c r="E45" s="53">
        <f t="shared" si="9"/>
        <v>0</v>
      </c>
      <c r="F45" s="54" t="str">
        <f t="shared" si="0"/>
        <v>-</v>
      </c>
    </row>
    <row r="46" spans="1:6" ht="12.75" customHeight="1" x14ac:dyDescent="0.2">
      <c r="A46" s="55">
        <v>6211</v>
      </c>
      <c r="B46" s="87" t="s">
        <v>132</v>
      </c>
      <c r="C46" s="52" t="s">
        <v>133</v>
      </c>
      <c r="D46" s="244">
        <v>0</v>
      </c>
      <c r="E46" s="244">
        <v>0</v>
      </c>
      <c r="F46" s="54" t="str">
        <f t="shared" si="0"/>
        <v>-</v>
      </c>
    </row>
    <row r="47" spans="1:6" ht="12.75" customHeight="1" x14ac:dyDescent="0.2">
      <c r="A47" s="55">
        <v>6212</v>
      </c>
      <c r="B47" s="87" t="s">
        <v>134</v>
      </c>
      <c r="C47" s="52" t="s">
        <v>135</v>
      </c>
      <c r="D47" s="244">
        <v>0</v>
      </c>
      <c r="E47" s="244">
        <v>0</v>
      </c>
      <c r="F47" s="54" t="str">
        <f t="shared" si="0"/>
        <v>-</v>
      </c>
    </row>
    <row r="48" spans="1:6" ht="12.75" customHeight="1" x14ac:dyDescent="0.2">
      <c r="A48" s="55">
        <v>622</v>
      </c>
      <c r="B48" s="87" t="s">
        <v>136</v>
      </c>
      <c r="C48" s="52" t="s">
        <v>137</v>
      </c>
      <c r="D48" s="244">
        <v>0</v>
      </c>
      <c r="E48" s="244">
        <v>0</v>
      </c>
      <c r="F48" s="54" t="str">
        <f t="shared" si="0"/>
        <v>-</v>
      </c>
    </row>
    <row r="49" spans="1:6" ht="12.75" customHeight="1" x14ac:dyDescent="0.2">
      <c r="A49" s="55">
        <v>623</v>
      </c>
      <c r="B49" s="87" t="s">
        <v>138</v>
      </c>
      <c r="C49" s="52" t="s">
        <v>139</v>
      </c>
      <c r="D49" s="244">
        <v>0</v>
      </c>
      <c r="E49" s="244">
        <v>0</v>
      </c>
      <c r="F49" s="54" t="str">
        <f t="shared" si="0"/>
        <v>-</v>
      </c>
    </row>
    <row r="50" spans="1:6" ht="24" x14ac:dyDescent="0.2">
      <c r="A50" s="55">
        <v>63</v>
      </c>
      <c r="B50" s="88" t="s">
        <v>140</v>
      </c>
      <c r="C50" s="52" t="s">
        <v>141</v>
      </c>
      <c r="D50" s="53">
        <f>D51+D54+D59+D62+D65+D68+D71+D74+D77</f>
        <v>2601380</v>
      </c>
      <c r="E50" s="53">
        <f>E51+E54+E59+E62+E65+E68+E71+E74+E77</f>
        <v>3181490.94</v>
      </c>
      <c r="F50" s="54">
        <f t="shared" si="0"/>
        <v>122.30012301163229</v>
      </c>
    </row>
    <row r="51" spans="1:6" ht="12.75" customHeight="1" x14ac:dyDescent="0.2">
      <c r="A51" s="55">
        <v>631</v>
      </c>
      <c r="B51" s="88" t="s">
        <v>142</v>
      </c>
      <c r="C51" s="52" t="s">
        <v>143</v>
      </c>
      <c r="D51" s="53">
        <f t="shared" ref="D51:E51" si="10">D52+D53</f>
        <v>0</v>
      </c>
      <c r="E51" s="53">
        <f t="shared" si="10"/>
        <v>0</v>
      </c>
      <c r="F51" s="54" t="str">
        <f t="shared" si="0"/>
        <v>-</v>
      </c>
    </row>
    <row r="52" spans="1:6" ht="12.75" customHeight="1" x14ac:dyDescent="0.2">
      <c r="A52" s="55">
        <v>6311</v>
      </c>
      <c r="B52" s="88" t="s">
        <v>144</v>
      </c>
      <c r="C52" s="52" t="s">
        <v>145</v>
      </c>
      <c r="D52" s="244">
        <v>0</v>
      </c>
      <c r="E52" s="244">
        <v>0</v>
      </c>
      <c r="F52" s="54" t="str">
        <f t="shared" si="0"/>
        <v>-</v>
      </c>
    </row>
    <row r="53" spans="1:6" ht="12.75" customHeight="1" x14ac:dyDescent="0.2">
      <c r="A53" s="55">
        <v>6312</v>
      </c>
      <c r="B53" s="88" t="s">
        <v>146</v>
      </c>
      <c r="C53" s="52" t="s">
        <v>147</v>
      </c>
      <c r="D53" s="244">
        <v>0</v>
      </c>
      <c r="E53" s="244">
        <v>0</v>
      </c>
      <c r="F53" s="54" t="str">
        <f t="shared" si="0"/>
        <v>-</v>
      </c>
    </row>
    <row r="54" spans="1:6" ht="24" x14ac:dyDescent="0.2">
      <c r="A54" s="55">
        <v>632</v>
      </c>
      <c r="B54" s="88" t="s">
        <v>148</v>
      </c>
      <c r="C54" s="52" t="s">
        <v>149</v>
      </c>
      <c r="D54" s="53">
        <f t="shared" ref="D54:E54" si="11">SUM(D55:D58)</f>
        <v>0</v>
      </c>
      <c r="E54" s="53">
        <f t="shared" si="11"/>
        <v>0</v>
      </c>
      <c r="F54" s="54" t="str">
        <f t="shared" si="0"/>
        <v>-</v>
      </c>
    </row>
    <row r="55" spans="1:6" ht="12.75" customHeight="1" x14ac:dyDescent="0.2">
      <c r="A55" s="55">
        <v>6321</v>
      </c>
      <c r="B55" s="88" t="s">
        <v>150</v>
      </c>
      <c r="C55" s="52" t="s">
        <v>151</v>
      </c>
      <c r="D55" s="244">
        <v>0</v>
      </c>
      <c r="E55" s="244">
        <v>0</v>
      </c>
      <c r="F55" s="54" t="str">
        <f t="shared" si="0"/>
        <v>-</v>
      </c>
    </row>
    <row r="56" spans="1:6" ht="12.75" customHeight="1" x14ac:dyDescent="0.2">
      <c r="A56" s="55">
        <v>6322</v>
      </c>
      <c r="B56" s="88" t="s">
        <v>152</v>
      </c>
      <c r="C56" s="52" t="s">
        <v>153</v>
      </c>
      <c r="D56" s="244">
        <v>0</v>
      </c>
      <c r="E56" s="244">
        <v>0</v>
      </c>
      <c r="F56" s="54" t="str">
        <f t="shared" si="0"/>
        <v>-</v>
      </c>
    </row>
    <row r="57" spans="1:6" ht="12.75" customHeight="1" x14ac:dyDescent="0.2">
      <c r="A57" s="55">
        <v>6323</v>
      </c>
      <c r="B57" s="88" t="s">
        <v>154</v>
      </c>
      <c r="C57" s="52" t="s">
        <v>155</v>
      </c>
      <c r="D57" s="244">
        <v>0</v>
      </c>
      <c r="E57" s="244">
        <v>0</v>
      </c>
      <c r="F57" s="54" t="str">
        <f t="shared" si="0"/>
        <v>-</v>
      </c>
    </row>
    <row r="58" spans="1:6" ht="12.75" customHeight="1" x14ac:dyDescent="0.2">
      <c r="A58" s="55">
        <v>6324</v>
      </c>
      <c r="B58" s="88" t="s">
        <v>156</v>
      </c>
      <c r="C58" s="52" t="s">
        <v>157</v>
      </c>
      <c r="D58" s="244">
        <v>0</v>
      </c>
      <c r="E58" s="244">
        <v>0</v>
      </c>
      <c r="F58" s="54" t="str">
        <f t="shared" si="0"/>
        <v>-</v>
      </c>
    </row>
    <row r="59" spans="1:6" ht="24" x14ac:dyDescent="0.2">
      <c r="A59" s="55">
        <v>633</v>
      </c>
      <c r="B59" s="88" t="s">
        <v>158</v>
      </c>
      <c r="C59" s="52" t="s">
        <v>159</v>
      </c>
      <c r="D59" s="53">
        <f t="shared" ref="D59:E59" si="12">SUM(D60:D61)</f>
        <v>1816752</v>
      </c>
      <c r="E59" s="53">
        <f t="shared" si="12"/>
        <v>2291809.42</v>
      </c>
      <c r="F59" s="54">
        <f t="shared" si="0"/>
        <v>126.14872145455185</v>
      </c>
    </row>
    <row r="60" spans="1:6" ht="24" x14ac:dyDescent="0.2">
      <c r="A60" s="55">
        <v>6331</v>
      </c>
      <c r="B60" s="88" t="s">
        <v>160</v>
      </c>
      <c r="C60" s="52" t="s">
        <v>161</v>
      </c>
      <c r="D60" s="244">
        <v>1816752</v>
      </c>
      <c r="E60" s="244">
        <v>1725311.97</v>
      </c>
      <c r="F60" s="54">
        <f t="shared" si="0"/>
        <v>94.96684027319084</v>
      </c>
    </row>
    <row r="61" spans="1:6" ht="24" x14ac:dyDescent="0.2">
      <c r="A61" s="55">
        <v>6332</v>
      </c>
      <c r="B61" s="88" t="s">
        <v>162</v>
      </c>
      <c r="C61" s="52" t="s">
        <v>163</v>
      </c>
      <c r="D61" s="244"/>
      <c r="E61" s="244">
        <v>566497.44999999995</v>
      </c>
      <c r="F61" s="54" t="str">
        <f t="shared" si="0"/>
        <v>-</v>
      </c>
    </row>
    <row r="62" spans="1:6" ht="12.75" customHeight="1" x14ac:dyDescent="0.2">
      <c r="A62" s="55">
        <v>634</v>
      </c>
      <c r="B62" s="87" t="s">
        <v>164</v>
      </c>
      <c r="C62" s="52" t="s">
        <v>165</v>
      </c>
      <c r="D62" s="53">
        <f t="shared" ref="D62:E62" si="13">SUM(D63:D64)</f>
        <v>277505</v>
      </c>
      <c r="E62" s="53">
        <f t="shared" si="13"/>
        <v>397551.38</v>
      </c>
      <c r="F62" s="54">
        <f t="shared" si="0"/>
        <v>143.2591773121205</v>
      </c>
    </row>
    <row r="63" spans="1:6" ht="12.75" customHeight="1" x14ac:dyDescent="0.2">
      <c r="A63" s="55">
        <v>6341</v>
      </c>
      <c r="B63" s="87" t="s">
        <v>166</v>
      </c>
      <c r="C63" s="52" t="s">
        <v>167</v>
      </c>
      <c r="D63" s="244">
        <v>277505</v>
      </c>
      <c r="E63" s="244">
        <v>397551.38</v>
      </c>
      <c r="F63" s="54">
        <f t="shared" si="0"/>
        <v>143.2591773121205</v>
      </c>
    </row>
    <row r="64" spans="1:6" ht="12.75" customHeight="1" x14ac:dyDescent="0.2">
      <c r="A64" s="55">
        <v>6342</v>
      </c>
      <c r="B64" s="87" t="s">
        <v>168</v>
      </c>
      <c r="C64" s="52" t="s">
        <v>169</v>
      </c>
      <c r="D64" s="244">
        <v>0</v>
      </c>
      <c r="E64" s="244">
        <v>0</v>
      </c>
      <c r="F64" s="54" t="str">
        <f t="shared" si="0"/>
        <v>-</v>
      </c>
    </row>
    <row r="65" spans="1:6" ht="12.75" customHeight="1" x14ac:dyDescent="0.2">
      <c r="A65" s="55">
        <v>635</v>
      </c>
      <c r="B65" s="87" t="s">
        <v>170</v>
      </c>
      <c r="C65" s="52" t="s">
        <v>171</v>
      </c>
      <c r="D65" s="53">
        <f t="shared" ref="D65:E65" si="14">SUM(D66:D67)</f>
        <v>0</v>
      </c>
      <c r="E65" s="53">
        <f t="shared" si="14"/>
        <v>0</v>
      </c>
      <c r="F65" s="54" t="str">
        <f t="shared" si="0"/>
        <v>-</v>
      </c>
    </row>
    <row r="66" spans="1:6" ht="12.75" customHeight="1" x14ac:dyDescent="0.2">
      <c r="A66" s="55">
        <v>6351</v>
      </c>
      <c r="B66" s="87" t="s">
        <v>172</v>
      </c>
      <c r="C66" s="52" t="s">
        <v>173</v>
      </c>
      <c r="D66" s="244">
        <v>0</v>
      </c>
      <c r="E66" s="244">
        <v>0</v>
      </c>
      <c r="F66" s="54" t="str">
        <f t="shared" si="0"/>
        <v>-</v>
      </c>
    </row>
    <row r="67" spans="1:6" ht="12.75" customHeight="1" x14ac:dyDescent="0.2">
      <c r="A67" s="55">
        <v>6352</v>
      </c>
      <c r="B67" s="87" t="s">
        <v>174</v>
      </c>
      <c r="C67" s="52" t="s">
        <v>175</v>
      </c>
      <c r="D67" s="244">
        <v>0</v>
      </c>
      <c r="E67" s="244">
        <v>0</v>
      </c>
      <c r="F67" s="54" t="str">
        <f t="shared" si="0"/>
        <v>-</v>
      </c>
    </row>
    <row r="68" spans="1:6" ht="24" x14ac:dyDescent="0.2">
      <c r="A68" s="55" t="s">
        <v>176</v>
      </c>
      <c r="B68" s="234" t="s">
        <v>177</v>
      </c>
      <c r="C68" s="52" t="s">
        <v>176</v>
      </c>
      <c r="D68" s="53">
        <f t="shared" ref="D68:E68" si="15">SUM(D69:D70)</f>
        <v>0</v>
      </c>
      <c r="E68" s="53">
        <f t="shared" si="15"/>
        <v>0</v>
      </c>
      <c r="F68" s="54" t="str">
        <f t="shared" si="0"/>
        <v>-</v>
      </c>
    </row>
    <row r="69" spans="1:6" ht="12.75" customHeight="1" x14ac:dyDescent="0.2">
      <c r="A69" s="55" t="s">
        <v>178</v>
      </c>
      <c r="B69" s="87" t="s">
        <v>179</v>
      </c>
      <c r="C69" s="52" t="s">
        <v>178</v>
      </c>
      <c r="D69" s="244">
        <v>0</v>
      </c>
      <c r="E69" s="244">
        <v>0</v>
      </c>
      <c r="F69" s="54" t="str">
        <f t="shared" si="0"/>
        <v>-</v>
      </c>
    </row>
    <row r="70" spans="1:6" ht="24" x14ac:dyDescent="0.2">
      <c r="A70" s="55" t="s">
        <v>180</v>
      </c>
      <c r="B70" s="87" t="s">
        <v>181</v>
      </c>
      <c r="C70" s="52" t="s">
        <v>180</v>
      </c>
      <c r="D70" s="244">
        <v>0</v>
      </c>
      <c r="E70" s="244">
        <v>0</v>
      </c>
      <c r="F70" s="54" t="str">
        <f t="shared" si="0"/>
        <v>-</v>
      </c>
    </row>
    <row r="71" spans="1:6" ht="24" x14ac:dyDescent="0.2">
      <c r="A71" s="55" t="s">
        <v>182</v>
      </c>
      <c r="B71" s="87" t="s">
        <v>183</v>
      </c>
      <c r="C71" s="56" t="s">
        <v>182</v>
      </c>
      <c r="D71" s="53">
        <f t="shared" ref="D71:E71" si="16">SUM(D72:D73)</f>
        <v>0</v>
      </c>
      <c r="E71" s="53">
        <f t="shared" si="16"/>
        <v>0</v>
      </c>
      <c r="F71" s="54" t="str">
        <f t="shared" si="0"/>
        <v>-</v>
      </c>
    </row>
    <row r="72" spans="1:6" ht="12.75" customHeight="1" x14ac:dyDescent="0.2">
      <c r="A72" s="55" t="s">
        <v>184</v>
      </c>
      <c r="B72" s="87" t="s">
        <v>185</v>
      </c>
      <c r="C72" s="56" t="s">
        <v>184</v>
      </c>
      <c r="D72" s="244">
        <v>0</v>
      </c>
      <c r="E72" s="244">
        <v>0</v>
      </c>
      <c r="F72" s="54" t="str">
        <f t="shared" si="0"/>
        <v>-</v>
      </c>
    </row>
    <row r="73" spans="1:6" ht="12.75" customHeight="1" x14ac:dyDescent="0.2">
      <c r="A73" s="55" t="s">
        <v>186</v>
      </c>
      <c r="B73" s="87" t="s">
        <v>187</v>
      </c>
      <c r="C73" s="56" t="s">
        <v>186</v>
      </c>
      <c r="D73" s="244">
        <v>0</v>
      </c>
      <c r="E73" s="244">
        <v>0</v>
      </c>
      <c r="F73" s="54" t="str">
        <f t="shared" si="0"/>
        <v>-</v>
      </c>
    </row>
    <row r="74" spans="1:6" ht="12.75" customHeight="1" x14ac:dyDescent="0.2">
      <c r="A74" s="55" t="s">
        <v>188</v>
      </c>
      <c r="B74" s="87" t="s">
        <v>189</v>
      </c>
      <c r="C74" s="52" t="s">
        <v>188</v>
      </c>
      <c r="D74" s="53">
        <f t="shared" ref="D74:E74" si="17">SUM(D75:D76)</f>
        <v>507123</v>
      </c>
      <c r="E74" s="53">
        <f t="shared" si="17"/>
        <v>492130.14</v>
      </c>
      <c r="F74" s="54">
        <f t="shared" si="0"/>
        <v>97.043545648688777</v>
      </c>
    </row>
    <row r="75" spans="1:6" ht="12.75" customHeight="1" x14ac:dyDescent="0.2">
      <c r="A75" s="55" t="s">
        <v>190</v>
      </c>
      <c r="B75" s="87" t="s">
        <v>191</v>
      </c>
      <c r="C75" s="52" t="s">
        <v>190</v>
      </c>
      <c r="D75" s="244">
        <v>507123</v>
      </c>
      <c r="E75" s="244">
        <v>492130.14</v>
      </c>
      <c r="F75" s="54">
        <f t="shared" si="0"/>
        <v>97.043545648688777</v>
      </c>
    </row>
    <row r="76" spans="1:6" ht="12.75" customHeight="1" x14ac:dyDescent="0.2">
      <c r="A76" s="55" t="s">
        <v>192</v>
      </c>
      <c r="B76" s="87" t="s">
        <v>193</v>
      </c>
      <c r="C76" s="52" t="s">
        <v>192</v>
      </c>
      <c r="D76" s="244">
        <v>0</v>
      </c>
      <c r="E76" s="244">
        <v>0</v>
      </c>
      <c r="F76" s="54" t="str">
        <f t="shared" si="0"/>
        <v>-</v>
      </c>
    </row>
    <row r="77" spans="1:6" ht="24" x14ac:dyDescent="0.2">
      <c r="A77" s="55" t="s">
        <v>194</v>
      </c>
      <c r="B77" s="87" t="s">
        <v>195</v>
      </c>
      <c r="C77" s="52" t="s">
        <v>194</v>
      </c>
      <c r="D77" s="53">
        <f t="shared" ref="D77:E77" si="18">SUM(D78:D81)</f>
        <v>0</v>
      </c>
      <c r="E77" s="53">
        <f t="shared" si="18"/>
        <v>0</v>
      </c>
      <c r="F77" s="54" t="str">
        <f t="shared" si="0"/>
        <v>-</v>
      </c>
    </row>
    <row r="78" spans="1:6" ht="12.75" customHeight="1" x14ac:dyDescent="0.2">
      <c r="A78" s="55">
        <v>6391</v>
      </c>
      <c r="B78" s="87" t="s">
        <v>196</v>
      </c>
      <c r="C78" s="52" t="s">
        <v>197</v>
      </c>
      <c r="D78" s="244">
        <v>0</v>
      </c>
      <c r="E78" s="244">
        <v>0</v>
      </c>
      <c r="F78" s="54" t="str">
        <f t="shared" si="0"/>
        <v>-</v>
      </c>
    </row>
    <row r="79" spans="1:6" ht="12.75" customHeight="1" x14ac:dyDescent="0.2">
      <c r="A79" s="55">
        <v>6392</v>
      </c>
      <c r="B79" s="87" t="s">
        <v>198</v>
      </c>
      <c r="C79" s="52" t="s">
        <v>199</v>
      </c>
      <c r="D79" s="244">
        <v>0</v>
      </c>
      <c r="E79" s="244">
        <v>0</v>
      </c>
      <c r="F79" s="54" t="str">
        <f t="shared" si="0"/>
        <v>-</v>
      </c>
    </row>
    <row r="80" spans="1:6" ht="24" x14ac:dyDescent="0.2">
      <c r="A80" s="55">
        <v>6393</v>
      </c>
      <c r="B80" s="87" t="s">
        <v>200</v>
      </c>
      <c r="C80" s="52" t="s">
        <v>201</v>
      </c>
      <c r="D80" s="244">
        <v>0</v>
      </c>
      <c r="E80" s="244">
        <v>0</v>
      </c>
      <c r="F80" s="54" t="str">
        <f t="shared" si="0"/>
        <v>-</v>
      </c>
    </row>
    <row r="81" spans="1:6" ht="24" x14ac:dyDescent="0.2">
      <c r="A81" s="55">
        <v>6394</v>
      </c>
      <c r="B81" s="87" t="s">
        <v>202</v>
      </c>
      <c r="C81" s="52" t="s">
        <v>203</v>
      </c>
      <c r="D81" s="244">
        <v>0</v>
      </c>
      <c r="E81" s="244">
        <v>0</v>
      </c>
      <c r="F81" s="54" t="str">
        <f t="shared" si="0"/>
        <v>-</v>
      </c>
    </row>
    <row r="82" spans="1:6" ht="12.75" customHeight="1" x14ac:dyDescent="0.2">
      <c r="A82" s="55">
        <v>64</v>
      </c>
      <c r="B82" s="87" t="s">
        <v>204</v>
      </c>
      <c r="C82" s="52" t="s">
        <v>205</v>
      </c>
      <c r="D82" s="53">
        <f t="shared" ref="D82:E82" si="19">D83+D91+D98</f>
        <v>358797</v>
      </c>
      <c r="E82" s="53">
        <f t="shared" si="19"/>
        <v>309406.75999999995</v>
      </c>
      <c r="F82" s="54">
        <f t="shared" si="0"/>
        <v>86.234489140098702</v>
      </c>
    </row>
    <row r="83" spans="1:6" ht="12.75" customHeight="1" x14ac:dyDescent="0.2">
      <c r="A83" s="55">
        <v>641</v>
      </c>
      <c r="B83" s="87" t="s">
        <v>206</v>
      </c>
      <c r="C83" s="52" t="s">
        <v>207</v>
      </c>
      <c r="D83" s="53">
        <f t="shared" ref="D83:E83" si="20">SUM(D84:D90)</f>
        <v>0</v>
      </c>
      <c r="E83" s="53">
        <f t="shared" si="20"/>
        <v>0.28999999999999998</v>
      </c>
      <c r="F83" s="54" t="str">
        <f t="shared" si="0"/>
        <v>-</v>
      </c>
    </row>
    <row r="84" spans="1:6" ht="12.75" customHeight="1" x14ac:dyDescent="0.2">
      <c r="A84" s="55">
        <v>6412</v>
      </c>
      <c r="B84" s="87" t="s">
        <v>208</v>
      </c>
      <c r="C84" s="52" t="s">
        <v>209</v>
      </c>
      <c r="D84" s="244">
        <v>0</v>
      </c>
      <c r="E84" s="244">
        <v>0</v>
      </c>
      <c r="F84" s="54" t="str">
        <f t="shared" si="0"/>
        <v>-</v>
      </c>
    </row>
    <row r="85" spans="1:6" ht="12.75" customHeight="1" x14ac:dyDescent="0.2">
      <c r="A85" s="55">
        <v>6413</v>
      </c>
      <c r="B85" s="87" t="s">
        <v>210</v>
      </c>
      <c r="C85" s="52" t="s">
        <v>211</v>
      </c>
      <c r="D85" s="244">
        <v>0</v>
      </c>
      <c r="E85" s="244">
        <v>0.05</v>
      </c>
      <c r="F85" s="54" t="str">
        <f t="shared" si="0"/>
        <v>-</v>
      </c>
    </row>
    <row r="86" spans="1:6" ht="12.75" customHeight="1" x14ac:dyDescent="0.2">
      <c r="A86" s="55">
        <v>6414</v>
      </c>
      <c r="B86" s="87" t="s">
        <v>212</v>
      </c>
      <c r="C86" s="52" t="s">
        <v>213</v>
      </c>
      <c r="D86" s="244"/>
      <c r="E86" s="244">
        <v>0.24</v>
      </c>
      <c r="F86" s="54" t="str">
        <f t="shared" si="0"/>
        <v>-</v>
      </c>
    </row>
    <row r="87" spans="1:6" ht="12.75" customHeight="1" x14ac:dyDescent="0.2">
      <c r="A87" s="55">
        <v>6415</v>
      </c>
      <c r="B87" s="87" t="s">
        <v>214</v>
      </c>
      <c r="C87" s="52" t="s">
        <v>215</v>
      </c>
      <c r="D87" s="244">
        <v>0</v>
      </c>
      <c r="E87" s="244">
        <v>0</v>
      </c>
      <c r="F87" s="54" t="str">
        <f t="shared" si="0"/>
        <v>-</v>
      </c>
    </row>
    <row r="88" spans="1:6" ht="12.75" customHeight="1" x14ac:dyDescent="0.2">
      <c r="A88" s="55">
        <v>6416</v>
      </c>
      <c r="B88" s="87" t="s">
        <v>216</v>
      </c>
      <c r="C88" s="52" t="s">
        <v>217</v>
      </c>
      <c r="D88" s="244">
        <v>0</v>
      </c>
      <c r="E88" s="244">
        <v>0</v>
      </c>
      <c r="F88" s="54" t="str">
        <f t="shared" si="0"/>
        <v>-</v>
      </c>
    </row>
    <row r="89" spans="1:6" ht="24" x14ac:dyDescent="0.2">
      <c r="A89" s="55">
        <v>6417</v>
      </c>
      <c r="B89" s="87" t="s">
        <v>218</v>
      </c>
      <c r="C89" s="52" t="s">
        <v>219</v>
      </c>
      <c r="D89" s="244">
        <v>0</v>
      </c>
      <c r="E89" s="244">
        <v>0</v>
      </c>
      <c r="F89" s="54" t="str">
        <f t="shared" si="0"/>
        <v>-</v>
      </c>
    </row>
    <row r="90" spans="1:6" ht="12.75" customHeight="1" x14ac:dyDescent="0.2">
      <c r="A90" s="55">
        <v>6419</v>
      </c>
      <c r="B90" s="87" t="s">
        <v>220</v>
      </c>
      <c r="C90" s="52" t="s">
        <v>221</v>
      </c>
      <c r="D90" s="244">
        <v>0</v>
      </c>
      <c r="E90" s="244">
        <v>0</v>
      </c>
      <c r="F90" s="54" t="str">
        <f t="shared" si="0"/>
        <v>-</v>
      </c>
    </row>
    <row r="91" spans="1:6" ht="12.75" customHeight="1" x14ac:dyDescent="0.2">
      <c r="A91" s="55">
        <v>642</v>
      </c>
      <c r="B91" s="87" t="s">
        <v>222</v>
      </c>
      <c r="C91" s="52" t="s">
        <v>223</v>
      </c>
      <c r="D91" s="53">
        <f t="shared" ref="D91:E91" si="21">SUM(D92:D97)</f>
        <v>358797</v>
      </c>
      <c r="E91" s="53">
        <f t="shared" si="21"/>
        <v>309406.46999999997</v>
      </c>
      <c r="F91" s="54">
        <f t="shared" si="0"/>
        <v>86.234408314450789</v>
      </c>
    </row>
    <row r="92" spans="1:6" ht="12.75" customHeight="1" x14ac:dyDescent="0.2">
      <c r="A92" s="55">
        <v>6421</v>
      </c>
      <c r="B92" s="87" t="s">
        <v>224</v>
      </c>
      <c r="C92" s="52" t="s">
        <v>225</v>
      </c>
      <c r="D92" s="244"/>
      <c r="E92" s="244">
        <v>1808.56</v>
      </c>
      <c r="F92" s="54" t="str">
        <f t="shared" si="0"/>
        <v>-</v>
      </c>
    </row>
    <row r="93" spans="1:6" ht="12.75" customHeight="1" x14ac:dyDescent="0.2">
      <c r="A93" s="55">
        <v>6422</v>
      </c>
      <c r="B93" s="87" t="s">
        <v>226</v>
      </c>
      <c r="C93" s="52" t="s">
        <v>227</v>
      </c>
      <c r="D93" s="244">
        <v>161950</v>
      </c>
      <c r="E93" s="244">
        <v>130313.63</v>
      </c>
      <c r="F93" s="54">
        <f t="shared" si="0"/>
        <v>80.46534732942267</v>
      </c>
    </row>
    <row r="94" spans="1:6" ht="12.75" customHeight="1" x14ac:dyDescent="0.2">
      <c r="A94" s="55">
        <v>6423</v>
      </c>
      <c r="B94" s="87" t="s">
        <v>228</v>
      </c>
      <c r="C94" s="52" t="s">
        <v>229</v>
      </c>
      <c r="D94" s="244">
        <v>196847</v>
      </c>
      <c r="E94" s="244">
        <v>177284.28</v>
      </c>
      <c r="F94" s="54">
        <f t="shared" si="0"/>
        <v>90.0619669083095</v>
      </c>
    </row>
    <row r="95" spans="1:6" ht="12.75" customHeight="1" x14ac:dyDescent="0.2">
      <c r="A95" s="55">
        <v>6424</v>
      </c>
      <c r="B95" s="87" t="s">
        <v>230</v>
      </c>
      <c r="C95" s="52" t="s">
        <v>231</v>
      </c>
      <c r="D95" s="244">
        <v>0</v>
      </c>
      <c r="E95" s="244">
        <v>0</v>
      </c>
      <c r="F95" s="54" t="str">
        <f t="shared" si="0"/>
        <v>-</v>
      </c>
    </row>
    <row r="96" spans="1:6" ht="12.75" customHeight="1" x14ac:dyDescent="0.2">
      <c r="A96" s="55" t="s">
        <v>232</v>
      </c>
      <c r="B96" s="87" t="s">
        <v>233</v>
      </c>
      <c r="C96" s="52" t="s">
        <v>232</v>
      </c>
      <c r="D96" s="244">
        <v>0</v>
      </c>
      <c r="E96" s="244">
        <v>0</v>
      </c>
      <c r="F96" s="54" t="str">
        <f t="shared" si="0"/>
        <v>-</v>
      </c>
    </row>
    <row r="97" spans="1:6" ht="12.75" customHeight="1" x14ac:dyDescent="0.2">
      <c r="A97" s="55">
        <v>6429</v>
      </c>
      <c r="B97" s="87" t="s">
        <v>234</v>
      </c>
      <c r="C97" s="52" t="s">
        <v>235</v>
      </c>
      <c r="D97" s="244">
        <v>0</v>
      </c>
      <c r="E97" s="244">
        <v>0</v>
      </c>
      <c r="F97" s="54" t="str">
        <f t="shared" si="0"/>
        <v>-</v>
      </c>
    </row>
    <row r="98" spans="1:6" ht="12.75" customHeight="1" x14ac:dyDescent="0.2">
      <c r="A98" s="55">
        <v>643</v>
      </c>
      <c r="B98" s="87" t="s">
        <v>236</v>
      </c>
      <c r="C98" s="52" t="s">
        <v>237</v>
      </c>
      <c r="D98" s="53">
        <f t="shared" ref="D98:E98" si="22">SUM(D99:D105)</f>
        <v>0</v>
      </c>
      <c r="E98" s="53">
        <f t="shared" si="22"/>
        <v>0</v>
      </c>
      <c r="F98" s="54" t="str">
        <f t="shared" si="0"/>
        <v>-</v>
      </c>
    </row>
    <row r="99" spans="1:6" ht="24" x14ac:dyDescent="0.2">
      <c r="A99" s="55">
        <v>6431</v>
      </c>
      <c r="B99" s="87" t="s">
        <v>238</v>
      </c>
      <c r="C99" s="52" t="s">
        <v>239</v>
      </c>
      <c r="D99" s="244">
        <v>0</v>
      </c>
      <c r="E99" s="244">
        <v>0</v>
      </c>
      <c r="F99" s="54" t="str">
        <f t="shared" si="0"/>
        <v>-</v>
      </c>
    </row>
    <row r="100" spans="1:6" ht="24" x14ac:dyDescent="0.2">
      <c r="A100" s="55">
        <v>6432</v>
      </c>
      <c r="B100" s="234" t="s">
        <v>240</v>
      </c>
      <c r="C100" s="52" t="s">
        <v>241</v>
      </c>
      <c r="D100" s="244">
        <v>0</v>
      </c>
      <c r="E100" s="244">
        <v>0</v>
      </c>
      <c r="F100" s="54" t="str">
        <f t="shared" si="0"/>
        <v>-</v>
      </c>
    </row>
    <row r="101" spans="1:6" ht="24" x14ac:dyDescent="0.2">
      <c r="A101" s="55">
        <v>6433</v>
      </c>
      <c r="B101" s="234" t="s">
        <v>242</v>
      </c>
      <c r="C101" s="52" t="s">
        <v>243</v>
      </c>
      <c r="D101" s="244">
        <v>0</v>
      </c>
      <c r="E101" s="244">
        <v>0</v>
      </c>
      <c r="F101" s="54" t="str">
        <f t="shared" si="0"/>
        <v>-</v>
      </c>
    </row>
    <row r="102" spans="1:6" ht="24" x14ac:dyDescent="0.2">
      <c r="A102" s="55">
        <v>6434</v>
      </c>
      <c r="B102" s="87" t="s">
        <v>244</v>
      </c>
      <c r="C102" s="52" t="s">
        <v>245</v>
      </c>
      <c r="D102" s="244">
        <v>0</v>
      </c>
      <c r="E102" s="244">
        <v>0</v>
      </c>
      <c r="F102" s="54" t="str">
        <f t="shared" si="0"/>
        <v>-</v>
      </c>
    </row>
    <row r="103" spans="1:6" ht="24" x14ac:dyDescent="0.2">
      <c r="A103" s="55">
        <v>6435</v>
      </c>
      <c r="B103" s="234" t="s">
        <v>246</v>
      </c>
      <c r="C103" s="52" t="s">
        <v>247</v>
      </c>
      <c r="D103" s="244">
        <v>0</v>
      </c>
      <c r="E103" s="244">
        <v>0</v>
      </c>
      <c r="F103" s="54" t="str">
        <f t="shared" si="0"/>
        <v>-</v>
      </c>
    </row>
    <row r="104" spans="1:6" ht="24" x14ac:dyDescent="0.2">
      <c r="A104" s="55">
        <v>6436</v>
      </c>
      <c r="B104" s="234" t="s">
        <v>248</v>
      </c>
      <c r="C104" s="52" t="s">
        <v>249</v>
      </c>
      <c r="D104" s="244">
        <v>0</v>
      </c>
      <c r="E104" s="244">
        <v>0</v>
      </c>
      <c r="F104" s="54" t="str">
        <f t="shared" si="0"/>
        <v>-</v>
      </c>
    </row>
    <row r="105" spans="1:6" ht="12.75" customHeight="1" x14ac:dyDescent="0.2">
      <c r="A105" s="55">
        <v>6437</v>
      </c>
      <c r="B105" s="87" t="s">
        <v>250</v>
      </c>
      <c r="C105" s="52" t="s">
        <v>251</v>
      </c>
      <c r="D105" s="244">
        <v>0</v>
      </c>
      <c r="E105" s="244">
        <v>0</v>
      </c>
      <c r="F105" s="54" t="str">
        <f t="shared" si="0"/>
        <v>-</v>
      </c>
    </row>
    <row r="106" spans="1:6" ht="24" x14ac:dyDescent="0.2">
      <c r="A106" s="55">
        <v>65</v>
      </c>
      <c r="B106" s="87" t="s">
        <v>252</v>
      </c>
      <c r="C106" s="52" t="s">
        <v>253</v>
      </c>
      <c r="D106" s="53">
        <f t="shared" ref="D106:E106" si="23">D107+D112+D120</f>
        <v>1199135</v>
      </c>
      <c r="E106" s="53">
        <f t="shared" si="23"/>
        <v>1517051.07</v>
      </c>
      <c r="F106" s="54">
        <f t="shared" si="0"/>
        <v>126.51211665075242</v>
      </c>
    </row>
    <row r="107" spans="1:6" ht="12.75" customHeight="1" x14ac:dyDescent="0.2">
      <c r="A107" s="55">
        <v>651</v>
      </c>
      <c r="B107" s="87" t="s">
        <v>254</v>
      </c>
      <c r="C107" s="52" t="s">
        <v>255</v>
      </c>
      <c r="D107" s="53">
        <f t="shared" ref="D107:E107" si="24">SUM(D108:D111)</f>
        <v>5742</v>
      </c>
      <c r="E107" s="53">
        <f t="shared" si="24"/>
        <v>5553.04</v>
      </c>
      <c r="F107" s="54">
        <f t="shared" si="0"/>
        <v>96.709160571229532</v>
      </c>
    </row>
    <row r="108" spans="1:6" ht="12.75" customHeight="1" x14ac:dyDescent="0.2">
      <c r="A108" s="55">
        <v>6511</v>
      </c>
      <c r="B108" s="87" t="s">
        <v>256</v>
      </c>
      <c r="C108" s="52" t="s">
        <v>257</v>
      </c>
      <c r="D108" s="244">
        <v>0</v>
      </c>
      <c r="E108" s="244">
        <v>0</v>
      </c>
      <c r="F108" s="54" t="str">
        <f t="shared" si="0"/>
        <v>-</v>
      </c>
    </row>
    <row r="109" spans="1:6" ht="12.75" customHeight="1" x14ac:dyDescent="0.2">
      <c r="A109" s="55">
        <v>6512</v>
      </c>
      <c r="B109" s="87" t="s">
        <v>258</v>
      </c>
      <c r="C109" s="52" t="s">
        <v>259</v>
      </c>
      <c r="D109" s="244">
        <v>360</v>
      </c>
      <c r="E109" s="244">
        <v>120</v>
      </c>
      <c r="F109" s="54">
        <f t="shared" si="0"/>
        <v>33.333333333333329</v>
      </c>
    </row>
    <row r="110" spans="1:6" ht="12.75" customHeight="1" x14ac:dyDescent="0.2">
      <c r="A110" s="55">
        <v>6513</v>
      </c>
      <c r="B110" s="87" t="s">
        <v>260</v>
      </c>
      <c r="C110" s="52" t="s">
        <v>261</v>
      </c>
      <c r="D110" s="244">
        <v>73</v>
      </c>
      <c r="E110" s="244"/>
      <c r="F110" s="54">
        <f t="shared" si="0"/>
        <v>0</v>
      </c>
    </row>
    <row r="111" spans="1:6" ht="12.75" customHeight="1" x14ac:dyDescent="0.2">
      <c r="A111" s="55">
        <v>6514</v>
      </c>
      <c r="B111" s="87" t="s">
        <v>262</v>
      </c>
      <c r="C111" s="52" t="s">
        <v>263</v>
      </c>
      <c r="D111" s="244">
        <v>5309</v>
      </c>
      <c r="E111" s="244">
        <v>5433.04</v>
      </c>
      <c r="F111" s="54">
        <f t="shared" si="0"/>
        <v>102.33640987003203</v>
      </c>
    </row>
    <row r="112" spans="1:6" ht="12.75" customHeight="1" x14ac:dyDescent="0.2">
      <c r="A112" s="55">
        <v>652</v>
      </c>
      <c r="B112" s="87" t="s">
        <v>264</v>
      </c>
      <c r="C112" s="52" t="s">
        <v>265</v>
      </c>
      <c r="D112" s="53">
        <f t="shared" ref="D112:E112" si="25">SUM(D113:D119)</f>
        <v>730647</v>
      </c>
      <c r="E112" s="53">
        <f t="shared" si="25"/>
        <v>939937.77</v>
      </c>
      <c r="F112" s="54">
        <f t="shared" si="0"/>
        <v>128.64458076198218</v>
      </c>
    </row>
    <row r="113" spans="1:6" ht="12.75" customHeight="1" x14ac:dyDescent="0.2">
      <c r="A113" s="55">
        <v>6521</v>
      </c>
      <c r="B113" s="87" t="s">
        <v>266</v>
      </c>
      <c r="C113" s="52" t="s">
        <v>267</v>
      </c>
      <c r="D113" s="244">
        <v>0</v>
      </c>
      <c r="E113" s="244">
        <v>0</v>
      </c>
      <c r="F113" s="54" t="str">
        <f t="shared" si="0"/>
        <v>-</v>
      </c>
    </row>
    <row r="114" spans="1:6" ht="12.75" customHeight="1" x14ac:dyDescent="0.2">
      <c r="A114" s="55">
        <v>6522</v>
      </c>
      <c r="B114" s="87" t="s">
        <v>268</v>
      </c>
      <c r="C114" s="52" t="s">
        <v>269</v>
      </c>
      <c r="D114" s="244">
        <v>0</v>
      </c>
      <c r="E114" s="244">
        <v>0</v>
      </c>
      <c r="F114" s="54" t="str">
        <f t="shared" si="0"/>
        <v>-</v>
      </c>
    </row>
    <row r="115" spans="1:6" ht="12.75" customHeight="1" x14ac:dyDescent="0.2">
      <c r="A115" s="55">
        <v>6524</v>
      </c>
      <c r="B115" s="87" t="s">
        <v>270</v>
      </c>
      <c r="C115" s="52" t="s">
        <v>271</v>
      </c>
      <c r="D115" s="244">
        <v>637891</v>
      </c>
      <c r="E115" s="244">
        <v>818525.24</v>
      </c>
      <c r="F115" s="54">
        <f t="shared" si="0"/>
        <v>128.31741473072987</v>
      </c>
    </row>
    <row r="116" spans="1:6" ht="12.75" customHeight="1" x14ac:dyDescent="0.2">
      <c r="A116" s="55">
        <v>6525</v>
      </c>
      <c r="B116" s="87" t="s">
        <v>272</v>
      </c>
      <c r="C116" s="52" t="s">
        <v>273</v>
      </c>
      <c r="D116" s="244">
        <v>0</v>
      </c>
      <c r="E116" s="244">
        <v>0</v>
      </c>
      <c r="F116" s="54" t="str">
        <f t="shared" si="0"/>
        <v>-</v>
      </c>
    </row>
    <row r="117" spans="1:6" ht="12.75" customHeight="1" x14ac:dyDescent="0.2">
      <c r="A117" s="55">
        <v>6526</v>
      </c>
      <c r="B117" s="87" t="s">
        <v>274</v>
      </c>
      <c r="C117" s="52" t="s">
        <v>275</v>
      </c>
      <c r="D117" s="244">
        <v>92756</v>
      </c>
      <c r="E117" s="244">
        <v>121412.53</v>
      </c>
      <c r="F117" s="54">
        <f t="shared" si="0"/>
        <v>130.89452973392557</v>
      </c>
    </row>
    <row r="118" spans="1:6" ht="12.75" customHeight="1" x14ac:dyDescent="0.2">
      <c r="A118" s="55">
        <v>6527</v>
      </c>
      <c r="B118" s="87" t="s">
        <v>276</v>
      </c>
      <c r="C118" s="52" t="s">
        <v>277</v>
      </c>
      <c r="D118" s="244">
        <v>0</v>
      </c>
      <c r="E118" s="244">
        <v>0</v>
      </c>
      <c r="F118" s="54" t="str">
        <f t="shared" si="0"/>
        <v>-</v>
      </c>
    </row>
    <row r="119" spans="1:6" ht="24" x14ac:dyDescent="0.2">
      <c r="A119" s="55" t="s">
        <v>278</v>
      </c>
      <c r="B119" s="234" t="s">
        <v>279</v>
      </c>
      <c r="C119" s="52" t="s">
        <v>278</v>
      </c>
      <c r="D119" s="244">
        <v>0</v>
      </c>
      <c r="E119" s="244">
        <v>0</v>
      </c>
      <c r="F119" s="54" t="str">
        <f t="shared" si="0"/>
        <v>-</v>
      </c>
    </row>
    <row r="120" spans="1:6" ht="12.75" customHeight="1" x14ac:dyDescent="0.2">
      <c r="A120" s="55">
        <v>653</v>
      </c>
      <c r="B120" s="87" t="s">
        <v>280</v>
      </c>
      <c r="C120" s="52" t="s">
        <v>281</v>
      </c>
      <c r="D120" s="53">
        <f t="shared" ref="D120:E120" si="26">SUM(D121:D123)</f>
        <v>462746</v>
      </c>
      <c r="E120" s="53">
        <f t="shared" si="26"/>
        <v>571560.26</v>
      </c>
      <c r="F120" s="54">
        <f t="shared" si="0"/>
        <v>123.51490018282168</v>
      </c>
    </row>
    <row r="121" spans="1:6" ht="12.75" customHeight="1" x14ac:dyDescent="0.2">
      <c r="A121" s="55">
        <v>6531</v>
      </c>
      <c r="B121" s="87" t="s">
        <v>282</v>
      </c>
      <c r="C121" s="52" t="s">
        <v>283</v>
      </c>
      <c r="D121" s="244">
        <v>110422</v>
      </c>
      <c r="E121" s="244">
        <v>199657.71</v>
      </c>
      <c r="F121" s="54">
        <f t="shared" si="0"/>
        <v>180.81334335549076</v>
      </c>
    </row>
    <row r="122" spans="1:6" ht="12.75" customHeight="1" x14ac:dyDescent="0.2">
      <c r="A122" s="55">
        <v>6532</v>
      </c>
      <c r="B122" s="87" t="s">
        <v>284</v>
      </c>
      <c r="C122" s="52" t="s">
        <v>285</v>
      </c>
      <c r="D122" s="244">
        <v>352324</v>
      </c>
      <c r="E122" s="244">
        <v>371902.55</v>
      </c>
      <c r="F122" s="54">
        <f t="shared" si="0"/>
        <v>105.55697312700809</v>
      </c>
    </row>
    <row r="123" spans="1:6" ht="12.75" customHeight="1" x14ac:dyDescent="0.2">
      <c r="A123" s="55">
        <v>6533</v>
      </c>
      <c r="B123" s="87" t="s">
        <v>286</v>
      </c>
      <c r="C123" s="52" t="s">
        <v>287</v>
      </c>
      <c r="D123" s="244">
        <v>0</v>
      </c>
      <c r="E123" s="244">
        <v>0</v>
      </c>
      <c r="F123" s="54" t="str">
        <f t="shared" si="0"/>
        <v>-</v>
      </c>
    </row>
    <row r="124" spans="1:6" ht="24" x14ac:dyDescent="0.2">
      <c r="A124" s="55">
        <v>66</v>
      </c>
      <c r="B124" s="233" t="s">
        <v>288</v>
      </c>
      <c r="C124" s="52" t="s">
        <v>289</v>
      </c>
      <c r="D124" s="53">
        <f t="shared" ref="D124:E124" si="27">D125+D128</f>
        <v>1500</v>
      </c>
      <c r="E124" s="53">
        <f t="shared" si="27"/>
        <v>26.42</v>
      </c>
      <c r="F124" s="54">
        <f t="shared" si="0"/>
        <v>1.7613333333333334</v>
      </c>
    </row>
    <row r="125" spans="1:6" ht="12.75" customHeight="1" x14ac:dyDescent="0.2">
      <c r="A125" s="55">
        <v>661</v>
      </c>
      <c r="B125" s="88" t="s">
        <v>290</v>
      </c>
      <c r="C125" s="52" t="s">
        <v>291</v>
      </c>
      <c r="D125" s="53">
        <f t="shared" ref="D125:E125" si="28">SUM(D126:D127)</f>
        <v>0</v>
      </c>
      <c r="E125" s="53">
        <f t="shared" si="28"/>
        <v>0</v>
      </c>
      <c r="F125" s="54" t="str">
        <f t="shared" si="0"/>
        <v>-</v>
      </c>
    </row>
    <row r="126" spans="1:6" ht="12.75" customHeight="1" x14ac:dyDescent="0.2">
      <c r="A126" s="55">
        <v>6614</v>
      </c>
      <c r="B126" s="88" t="s">
        <v>292</v>
      </c>
      <c r="C126" s="52" t="s">
        <v>293</v>
      </c>
      <c r="D126" s="244">
        <v>0</v>
      </c>
      <c r="E126" s="244">
        <v>0</v>
      </c>
      <c r="F126" s="54" t="str">
        <f t="shared" si="0"/>
        <v>-</v>
      </c>
    </row>
    <row r="127" spans="1:6" ht="12.75" customHeight="1" x14ac:dyDescent="0.2">
      <c r="A127" s="55">
        <v>6615</v>
      </c>
      <c r="B127" s="88" t="s">
        <v>294</v>
      </c>
      <c r="C127" s="52" t="s">
        <v>295</v>
      </c>
      <c r="D127" s="244">
        <v>0</v>
      </c>
      <c r="E127" s="244">
        <v>0</v>
      </c>
      <c r="F127" s="54" t="str">
        <f t="shared" si="0"/>
        <v>-</v>
      </c>
    </row>
    <row r="128" spans="1:6" ht="24" x14ac:dyDescent="0.2">
      <c r="A128" s="55">
        <v>663</v>
      </c>
      <c r="B128" s="233" t="s">
        <v>296</v>
      </c>
      <c r="C128" s="52" t="s">
        <v>297</v>
      </c>
      <c r="D128" s="53">
        <f t="shared" ref="D128:E128" si="29">SUM(D129:D132)</f>
        <v>1500</v>
      </c>
      <c r="E128" s="53">
        <f t="shared" si="29"/>
        <v>26.42</v>
      </c>
      <c r="F128" s="54">
        <f t="shared" si="0"/>
        <v>1.7613333333333334</v>
      </c>
    </row>
    <row r="129" spans="1:6" ht="12.75" customHeight="1" x14ac:dyDescent="0.2">
      <c r="A129" s="55">
        <v>6631</v>
      </c>
      <c r="B129" s="88" t="s">
        <v>298</v>
      </c>
      <c r="C129" s="52" t="s">
        <v>299</v>
      </c>
      <c r="D129" s="244">
        <v>1500</v>
      </c>
      <c r="E129" s="244">
        <v>26.42</v>
      </c>
      <c r="F129" s="54">
        <f t="shared" si="0"/>
        <v>1.7613333333333334</v>
      </c>
    </row>
    <row r="130" spans="1:6" ht="12.75" customHeight="1" x14ac:dyDescent="0.2">
      <c r="A130" s="55">
        <v>6632</v>
      </c>
      <c r="B130" s="234" t="s">
        <v>300</v>
      </c>
      <c r="C130" s="52" t="s">
        <v>301</v>
      </c>
      <c r="D130" s="244">
        <v>0</v>
      </c>
      <c r="E130" s="244">
        <v>0</v>
      </c>
      <c r="F130" s="54" t="str">
        <f t="shared" si="0"/>
        <v>-</v>
      </c>
    </row>
    <row r="131" spans="1:6" ht="24" x14ac:dyDescent="0.2">
      <c r="A131" s="55" t="s">
        <v>302</v>
      </c>
      <c r="B131" s="234" t="s">
        <v>303</v>
      </c>
      <c r="C131" s="56" t="s">
        <v>302</v>
      </c>
      <c r="D131" s="244">
        <v>0</v>
      </c>
      <c r="E131" s="244">
        <v>0</v>
      </c>
      <c r="F131" s="54" t="str">
        <f t="shared" si="0"/>
        <v>-</v>
      </c>
    </row>
    <row r="132" spans="1:6" ht="24" x14ac:dyDescent="0.2">
      <c r="A132" s="55" t="s">
        <v>304</v>
      </c>
      <c r="B132" s="234" t="s">
        <v>305</v>
      </c>
      <c r="C132" s="56" t="s">
        <v>304</v>
      </c>
      <c r="D132" s="244">
        <v>0</v>
      </c>
      <c r="E132" s="244">
        <v>0</v>
      </c>
      <c r="F132" s="54" t="str">
        <f>IF(D132&lt;&gt;0,IF(E132/D132&gt;=100,"&gt;&gt;100",E132/D132*100),"-")</f>
        <v>-</v>
      </c>
    </row>
    <row r="133" spans="1:6" ht="24" x14ac:dyDescent="0.2">
      <c r="A133" s="55">
        <v>67</v>
      </c>
      <c r="B133" s="234" t="s">
        <v>306</v>
      </c>
      <c r="C133" s="52" t="s">
        <v>307</v>
      </c>
      <c r="D133" s="53">
        <f t="shared" ref="D133:E133" si="30">D134+D138</f>
        <v>0</v>
      </c>
      <c r="E133" s="53">
        <f t="shared" si="30"/>
        <v>0</v>
      </c>
      <c r="F133" s="54" t="str">
        <f t="shared" ref="F133:F223" si="31">IF(D133&lt;&gt;0,IF(E133/D133&gt;=100,"&gt;&gt;100",E133/D133*100),"-")</f>
        <v>-</v>
      </c>
    </row>
    <row r="134" spans="1:6" ht="24" x14ac:dyDescent="0.2">
      <c r="A134" s="55">
        <v>671</v>
      </c>
      <c r="B134" s="234" t="s">
        <v>308</v>
      </c>
      <c r="C134" s="52" t="s">
        <v>309</v>
      </c>
      <c r="D134" s="53">
        <f t="shared" ref="D134:E134" si="32">SUM(D135:D137)</f>
        <v>0</v>
      </c>
      <c r="E134" s="53">
        <f t="shared" si="32"/>
        <v>0</v>
      </c>
      <c r="F134" s="54" t="str">
        <f t="shared" si="31"/>
        <v>-</v>
      </c>
    </row>
    <row r="135" spans="1:6" ht="12.75" customHeight="1" x14ac:dyDescent="0.2">
      <c r="A135" s="55">
        <v>6711</v>
      </c>
      <c r="B135" s="87" t="s">
        <v>310</v>
      </c>
      <c r="C135" s="52" t="s">
        <v>311</v>
      </c>
      <c r="D135" s="244">
        <v>0</v>
      </c>
      <c r="E135" s="244">
        <v>0</v>
      </c>
      <c r="F135" s="54" t="str">
        <f t="shared" si="31"/>
        <v>-</v>
      </c>
    </row>
    <row r="136" spans="1:6" ht="24" x14ac:dyDescent="0.2">
      <c r="A136" s="55">
        <v>6712</v>
      </c>
      <c r="B136" s="234" t="s">
        <v>312</v>
      </c>
      <c r="C136" s="52" t="s">
        <v>313</v>
      </c>
      <c r="D136" s="244">
        <v>0</v>
      </c>
      <c r="E136" s="244">
        <v>0</v>
      </c>
      <c r="F136" s="54" t="str">
        <f t="shared" si="31"/>
        <v>-</v>
      </c>
    </row>
    <row r="137" spans="1:6" ht="24" x14ac:dyDescent="0.2">
      <c r="A137" s="55" t="s">
        <v>314</v>
      </c>
      <c r="B137" s="87" t="s">
        <v>315</v>
      </c>
      <c r="C137" s="52" t="s">
        <v>314</v>
      </c>
      <c r="D137" s="244">
        <v>0</v>
      </c>
      <c r="E137" s="244">
        <v>0</v>
      </c>
      <c r="F137" s="54" t="str">
        <f t="shared" si="31"/>
        <v>-</v>
      </c>
    </row>
    <row r="138" spans="1:6" ht="12.75" customHeight="1" x14ac:dyDescent="0.2">
      <c r="A138" s="55" t="s">
        <v>316</v>
      </c>
      <c r="B138" s="87" t="s">
        <v>317</v>
      </c>
      <c r="C138" s="52" t="s">
        <v>316</v>
      </c>
      <c r="D138" s="244">
        <v>0</v>
      </c>
      <c r="E138" s="244">
        <v>0</v>
      </c>
      <c r="F138" s="54" t="str">
        <f t="shared" si="31"/>
        <v>-</v>
      </c>
    </row>
    <row r="139" spans="1:6" ht="12.75" customHeight="1" x14ac:dyDescent="0.2">
      <c r="A139" s="55">
        <v>68</v>
      </c>
      <c r="B139" s="87" t="s">
        <v>318</v>
      </c>
      <c r="C139" s="52" t="s">
        <v>319</v>
      </c>
      <c r="D139" s="53">
        <f t="shared" ref="D139:E139" si="33">D140+D150</f>
        <v>0</v>
      </c>
      <c r="E139" s="53">
        <f t="shared" si="33"/>
        <v>0</v>
      </c>
      <c r="F139" s="54" t="str">
        <f t="shared" si="31"/>
        <v>-</v>
      </c>
    </row>
    <row r="140" spans="1:6" ht="12.75" customHeight="1" x14ac:dyDescent="0.2">
      <c r="A140" s="55">
        <v>681</v>
      </c>
      <c r="B140" s="87" t="s">
        <v>320</v>
      </c>
      <c r="C140" s="52" t="s">
        <v>321</v>
      </c>
      <c r="D140" s="53">
        <f t="shared" ref="D140:E140" si="34">SUM(D141:D149)</f>
        <v>0</v>
      </c>
      <c r="E140" s="53">
        <f t="shared" si="34"/>
        <v>0</v>
      </c>
      <c r="F140" s="54" t="str">
        <f t="shared" si="31"/>
        <v>-</v>
      </c>
    </row>
    <row r="141" spans="1:6" ht="12.75" customHeight="1" x14ac:dyDescent="0.2">
      <c r="A141" s="55">
        <v>6811</v>
      </c>
      <c r="B141" s="87" t="s">
        <v>322</v>
      </c>
      <c r="C141" s="52" t="s">
        <v>323</v>
      </c>
      <c r="D141" s="244">
        <v>0</v>
      </c>
      <c r="E141" s="244">
        <v>0</v>
      </c>
      <c r="F141" s="54" t="str">
        <f t="shared" si="31"/>
        <v>-</v>
      </c>
    </row>
    <row r="142" spans="1:6" ht="12.75" customHeight="1" x14ac:dyDescent="0.2">
      <c r="A142" s="55">
        <v>6812</v>
      </c>
      <c r="B142" s="87" t="s">
        <v>324</v>
      </c>
      <c r="C142" s="52" t="s">
        <v>325</v>
      </c>
      <c r="D142" s="244">
        <v>0</v>
      </c>
      <c r="E142" s="244">
        <v>0</v>
      </c>
      <c r="F142" s="54" t="str">
        <f t="shared" si="31"/>
        <v>-</v>
      </c>
    </row>
    <row r="143" spans="1:6" ht="12.75" customHeight="1" x14ac:dyDescent="0.2">
      <c r="A143" s="55">
        <v>6813</v>
      </c>
      <c r="B143" s="87" t="s">
        <v>326</v>
      </c>
      <c r="C143" s="52" t="s">
        <v>327</v>
      </c>
      <c r="D143" s="244">
        <v>0</v>
      </c>
      <c r="E143" s="244">
        <v>0</v>
      </c>
      <c r="F143" s="54" t="str">
        <f t="shared" si="31"/>
        <v>-</v>
      </c>
    </row>
    <row r="144" spans="1:6" ht="12.75" customHeight="1" x14ac:dyDescent="0.2">
      <c r="A144" s="55">
        <v>6814</v>
      </c>
      <c r="B144" s="87" t="s">
        <v>328</v>
      </c>
      <c r="C144" s="52" t="s">
        <v>329</v>
      </c>
      <c r="D144" s="244">
        <v>0</v>
      </c>
      <c r="E144" s="244">
        <v>0</v>
      </c>
      <c r="F144" s="54" t="str">
        <f t="shared" si="31"/>
        <v>-</v>
      </c>
    </row>
    <row r="145" spans="1:6" ht="12.75" customHeight="1" x14ac:dyDescent="0.2">
      <c r="A145" s="55">
        <v>6815</v>
      </c>
      <c r="B145" s="87" t="s">
        <v>330</v>
      </c>
      <c r="C145" s="52" t="s">
        <v>331</v>
      </c>
      <c r="D145" s="244">
        <v>0</v>
      </c>
      <c r="E145" s="244">
        <v>0</v>
      </c>
      <c r="F145" s="54" t="str">
        <f t="shared" si="31"/>
        <v>-</v>
      </c>
    </row>
    <row r="146" spans="1:6" ht="12.75" customHeight="1" x14ac:dyDescent="0.2">
      <c r="A146" s="55">
        <v>6816</v>
      </c>
      <c r="B146" s="87" t="s">
        <v>332</v>
      </c>
      <c r="C146" s="52" t="s">
        <v>333</v>
      </c>
      <c r="D146" s="244">
        <v>0</v>
      </c>
      <c r="E146" s="244">
        <v>0</v>
      </c>
      <c r="F146" s="54" t="str">
        <f t="shared" si="31"/>
        <v>-</v>
      </c>
    </row>
    <row r="147" spans="1:6" ht="12.75" customHeight="1" x14ac:dyDescent="0.2">
      <c r="A147" s="55">
        <v>6817</v>
      </c>
      <c r="B147" s="87" t="s">
        <v>334</v>
      </c>
      <c r="C147" s="52" t="s">
        <v>335</v>
      </c>
      <c r="D147" s="244">
        <v>0</v>
      </c>
      <c r="E147" s="244">
        <v>0</v>
      </c>
      <c r="F147" s="54" t="str">
        <f t="shared" si="31"/>
        <v>-</v>
      </c>
    </row>
    <row r="148" spans="1:6" ht="12.75" customHeight="1" x14ac:dyDescent="0.2">
      <c r="A148" s="55">
        <v>6818</v>
      </c>
      <c r="B148" s="87" t="s">
        <v>336</v>
      </c>
      <c r="C148" s="52" t="s">
        <v>337</v>
      </c>
      <c r="D148" s="244">
        <v>0</v>
      </c>
      <c r="E148" s="244">
        <v>0</v>
      </c>
      <c r="F148" s="54" t="str">
        <f t="shared" si="31"/>
        <v>-</v>
      </c>
    </row>
    <row r="149" spans="1:6" ht="12.75" customHeight="1" x14ac:dyDescent="0.2">
      <c r="A149" s="55">
        <v>6819</v>
      </c>
      <c r="B149" s="87" t="s">
        <v>338</v>
      </c>
      <c r="C149" s="52" t="s">
        <v>339</v>
      </c>
      <c r="D149" s="244">
        <v>0</v>
      </c>
      <c r="E149" s="244">
        <v>0</v>
      </c>
      <c r="F149" s="54" t="str">
        <f t="shared" si="31"/>
        <v>-</v>
      </c>
    </row>
    <row r="150" spans="1:6" ht="12.75" customHeight="1" x14ac:dyDescent="0.2">
      <c r="A150" s="55">
        <v>683</v>
      </c>
      <c r="B150" s="87" t="s">
        <v>340</v>
      </c>
      <c r="C150" s="52" t="s">
        <v>341</v>
      </c>
      <c r="D150" s="244">
        <v>0</v>
      </c>
      <c r="E150" s="244">
        <v>0</v>
      </c>
      <c r="F150" s="54" t="str">
        <f t="shared" si="31"/>
        <v>-</v>
      </c>
    </row>
    <row r="151" spans="1:6" ht="12.75" customHeight="1" x14ac:dyDescent="0.2">
      <c r="A151" s="55">
        <v>3</v>
      </c>
      <c r="B151" s="87" t="s">
        <v>342</v>
      </c>
      <c r="C151" s="52" t="s">
        <v>50</v>
      </c>
      <c r="D151" s="53">
        <f t="shared" ref="D151:E151" si="35">D152+D163+D196+D215+D224+D252+D263</f>
        <v>4056895</v>
      </c>
      <c r="E151" s="53">
        <f t="shared" si="35"/>
        <v>5086263.76</v>
      </c>
      <c r="F151" s="54">
        <f t="shared" si="31"/>
        <v>125.37331530641045</v>
      </c>
    </row>
    <row r="152" spans="1:6" ht="12.75" customHeight="1" x14ac:dyDescent="0.2">
      <c r="A152" s="55">
        <v>31</v>
      </c>
      <c r="B152" s="87" t="s">
        <v>343</v>
      </c>
      <c r="C152" s="52" t="s">
        <v>344</v>
      </c>
      <c r="D152" s="53">
        <f t="shared" ref="D152:E152" si="36">D153+D158+D159</f>
        <v>1363373</v>
      </c>
      <c r="E152" s="53">
        <f t="shared" si="36"/>
        <v>919158.83000000007</v>
      </c>
      <c r="F152" s="54">
        <f t="shared" si="31"/>
        <v>67.418001530028832</v>
      </c>
    </row>
    <row r="153" spans="1:6" ht="12.75" customHeight="1" x14ac:dyDescent="0.2">
      <c r="A153" s="55">
        <v>311</v>
      </c>
      <c r="B153" s="87" t="s">
        <v>345</v>
      </c>
      <c r="C153" s="52" t="s">
        <v>346</v>
      </c>
      <c r="D153" s="53">
        <f t="shared" ref="D153:E153" si="37">SUM(D154:D157)</f>
        <v>1121883</v>
      </c>
      <c r="E153" s="53">
        <f t="shared" si="37"/>
        <v>744319.29</v>
      </c>
      <c r="F153" s="54">
        <f t="shared" si="31"/>
        <v>66.345536031832196</v>
      </c>
    </row>
    <row r="154" spans="1:6" ht="12.75" customHeight="1" x14ac:dyDescent="0.2">
      <c r="A154" s="55">
        <v>3111</v>
      </c>
      <c r="B154" s="87" t="s">
        <v>347</v>
      </c>
      <c r="C154" s="52" t="s">
        <v>348</v>
      </c>
      <c r="D154" s="244">
        <v>1121883</v>
      </c>
      <c r="E154" s="244">
        <v>744319.29</v>
      </c>
      <c r="F154" s="54">
        <f t="shared" si="31"/>
        <v>66.345536031832196</v>
      </c>
    </row>
    <row r="155" spans="1:6" ht="12.75" customHeight="1" x14ac:dyDescent="0.2">
      <c r="A155" s="55">
        <v>3112</v>
      </c>
      <c r="B155" s="87" t="s">
        <v>349</v>
      </c>
      <c r="C155" s="52" t="s">
        <v>350</v>
      </c>
      <c r="D155" s="244">
        <v>0</v>
      </c>
      <c r="E155" s="244">
        <v>0</v>
      </c>
      <c r="F155" s="54" t="str">
        <f t="shared" si="31"/>
        <v>-</v>
      </c>
    </row>
    <row r="156" spans="1:6" ht="12.75" customHeight="1" x14ac:dyDescent="0.2">
      <c r="A156" s="55">
        <v>3113</v>
      </c>
      <c r="B156" s="87" t="s">
        <v>351</v>
      </c>
      <c r="C156" s="52" t="s">
        <v>352</v>
      </c>
      <c r="D156" s="244">
        <v>0</v>
      </c>
      <c r="E156" s="244">
        <v>0</v>
      </c>
      <c r="F156" s="54" t="str">
        <f t="shared" si="31"/>
        <v>-</v>
      </c>
    </row>
    <row r="157" spans="1:6" ht="12.75" customHeight="1" x14ac:dyDescent="0.2">
      <c r="A157" s="55">
        <v>3114</v>
      </c>
      <c r="B157" s="87" t="s">
        <v>353</v>
      </c>
      <c r="C157" s="52" t="s">
        <v>354</v>
      </c>
      <c r="D157" s="244">
        <v>0</v>
      </c>
      <c r="E157" s="244">
        <v>0</v>
      </c>
      <c r="F157" s="54" t="str">
        <f t="shared" si="31"/>
        <v>-</v>
      </c>
    </row>
    <row r="158" spans="1:6" ht="12.75" customHeight="1" x14ac:dyDescent="0.2">
      <c r="A158" s="55">
        <v>312</v>
      </c>
      <c r="B158" s="87" t="s">
        <v>355</v>
      </c>
      <c r="C158" s="52" t="s">
        <v>356</v>
      </c>
      <c r="D158" s="244">
        <v>56118</v>
      </c>
      <c r="E158" s="244">
        <v>52186.36</v>
      </c>
      <c r="F158" s="54">
        <f t="shared" si="31"/>
        <v>92.993976977084003</v>
      </c>
    </row>
    <row r="159" spans="1:6" ht="12.75" customHeight="1" x14ac:dyDescent="0.2">
      <c r="A159" s="55">
        <v>313</v>
      </c>
      <c r="B159" s="87" t="s">
        <v>357</v>
      </c>
      <c r="C159" s="52" t="s">
        <v>358</v>
      </c>
      <c r="D159" s="53">
        <f t="shared" ref="D159:E159" si="38">SUM(D160:D162)</f>
        <v>185372</v>
      </c>
      <c r="E159" s="53">
        <f t="shared" si="38"/>
        <v>122653.18</v>
      </c>
      <c r="F159" s="54">
        <f t="shared" si="31"/>
        <v>66.165968970502547</v>
      </c>
    </row>
    <row r="160" spans="1:6" ht="12.75" customHeight="1" x14ac:dyDescent="0.2">
      <c r="A160" s="55">
        <v>3131</v>
      </c>
      <c r="B160" s="87" t="s">
        <v>136</v>
      </c>
      <c r="C160" s="52" t="s">
        <v>359</v>
      </c>
      <c r="D160" s="244">
        <v>0</v>
      </c>
      <c r="E160" s="244">
        <v>0</v>
      </c>
      <c r="F160" s="54" t="str">
        <f t="shared" si="31"/>
        <v>-</v>
      </c>
    </row>
    <row r="161" spans="1:6" ht="12.75" customHeight="1" x14ac:dyDescent="0.2">
      <c r="A161" s="55">
        <v>3132</v>
      </c>
      <c r="B161" s="87" t="s">
        <v>360</v>
      </c>
      <c r="C161" s="52" t="s">
        <v>361</v>
      </c>
      <c r="D161" s="244">
        <v>185372</v>
      </c>
      <c r="E161" s="244">
        <v>122653.18</v>
      </c>
      <c r="F161" s="54">
        <f t="shared" si="31"/>
        <v>66.165968970502547</v>
      </c>
    </row>
    <row r="162" spans="1:6" ht="12.75" customHeight="1" x14ac:dyDescent="0.2">
      <c r="A162" s="55">
        <v>3133</v>
      </c>
      <c r="B162" s="87" t="s">
        <v>362</v>
      </c>
      <c r="C162" s="52" t="s">
        <v>363</v>
      </c>
      <c r="D162" s="244">
        <v>0</v>
      </c>
      <c r="E162" s="244">
        <v>0</v>
      </c>
      <c r="F162" s="54" t="str">
        <f t="shared" si="31"/>
        <v>-</v>
      </c>
    </row>
    <row r="163" spans="1:6" ht="12.75" customHeight="1" x14ac:dyDescent="0.2">
      <c r="A163" s="55">
        <v>32</v>
      </c>
      <c r="B163" s="87" t="s">
        <v>364</v>
      </c>
      <c r="C163" s="52" t="s">
        <v>365</v>
      </c>
      <c r="D163" s="53">
        <f t="shared" ref="D163:E163" si="39">D164+D169+D177+D187+D188</f>
        <v>1704818</v>
      </c>
      <c r="E163" s="53">
        <f t="shared" si="39"/>
        <v>2427437.62</v>
      </c>
      <c r="F163" s="54">
        <f t="shared" si="31"/>
        <v>142.38690698948511</v>
      </c>
    </row>
    <row r="164" spans="1:6" ht="12.75" customHeight="1" x14ac:dyDescent="0.2">
      <c r="A164" s="55">
        <v>321</v>
      </c>
      <c r="B164" s="87" t="s">
        <v>366</v>
      </c>
      <c r="C164" s="52" t="s">
        <v>367</v>
      </c>
      <c r="D164" s="53">
        <f t="shared" ref="D164:E164" si="40">SUM(D165:D168)</f>
        <v>22591</v>
      </c>
      <c r="E164" s="53">
        <f t="shared" si="40"/>
        <v>33774.51</v>
      </c>
      <c r="F164" s="54">
        <f t="shared" si="31"/>
        <v>149.50427161258909</v>
      </c>
    </row>
    <row r="165" spans="1:6" ht="12.75" customHeight="1" x14ac:dyDescent="0.2">
      <c r="A165" s="55">
        <v>3211</v>
      </c>
      <c r="B165" s="87" t="s">
        <v>368</v>
      </c>
      <c r="C165" s="52" t="s">
        <v>369</v>
      </c>
      <c r="D165" s="244">
        <v>4248</v>
      </c>
      <c r="E165" s="244">
        <v>25519.29</v>
      </c>
      <c r="F165" s="54">
        <f t="shared" si="31"/>
        <v>600.73658192090397</v>
      </c>
    </row>
    <row r="166" spans="1:6" ht="12.75" customHeight="1" x14ac:dyDescent="0.2">
      <c r="A166" s="55">
        <v>3212</v>
      </c>
      <c r="B166" s="87" t="s">
        <v>370</v>
      </c>
      <c r="C166" s="52" t="s">
        <v>371</v>
      </c>
      <c r="D166" s="244">
        <v>7311</v>
      </c>
      <c r="E166" s="244">
        <v>6745.22</v>
      </c>
      <c r="F166" s="54">
        <f t="shared" si="31"/>
        <v>92.261250170975245</v>
      </c>
    </row>
    <row r="167" spans="1:6" ht="12.75" customHeight="1" x14ac:dyDescent="0.2">
      <c r="A167" s="55">
        <v>3213</v>
      </c>
      <c r="B167" s="87" t="s">
        <v>372</v>
      </c>
      <c r="C167" s="52" t="s">
        <v>373</v>
      </c>
      <c r="D167" s="244">
        <v>0</v>
      </c>
      <c r="E167" s="244">
        <v>0</v>
      </c>
      <c r="F167" s="54" t="str">
        <f t="shared" si="31"/>
        <v>-</v>
      </c>
    </row>
    <row r="168" spans="1:6" ht="12.75" customHeight="1" x14ac:dyDescent="0.2">
      <c r="A168" s="55">
        <v>3214</v>
      </c>
      <c r="B168" s="87" t="s">
        <v>374</v>
      </c>
      <c r="C168" s="52" t="s">
        <v>375</v>
      </c>
      <c r="D168" s="244">
        <v>11032</v>
      </c>
      <c r="E168" s="244">
        <v>1510</v>
      </c>
      <c r="F168" s="54">
        <f t="shared" si="31"/>
        <v>13.687454677302394</v>
      </c>
    </row>
    <row r="169" spans="1:6" ht="12.75" customHeight="1" x14ac:dyDescent="0.2">
      <c r="A169" s="55">
        <v>322</v>
      </c>
      <c r="B169" s="87" t="s">
        <v>376</v>
      </c>
      <c r="C169" s="52" t="s">
        <v>377</v>
      </c>
      <c r="D169" s="53">
        <f t="shared" ref="D169:E169" si="41">SUM(D170:D176)</f>
        <v>289299</v>
      </c>
      <c r="E169" s="53">
        <f t="shared" si="41"/>
        <v>377772.79999999999</v>
      </c>
      <c r="F169" s="54">
        <f t="shared" si="31"/>
        <v>130.58213128977286</v>
      </c>
    </row>
    <row r="170" spans="1:6" ht="12.75" customHeight="1" x14ac:dyDescent="0.2">
      <c r="A170" s="55">
        <v>3221</v>
      </c>
      <c r="B170" s="87" t="s">
        <v>378</v>
      </c>
      <c r="C170" s="52" t="s">
        <v>379</v>
      </c>
      <c r="D170" s="244">
        <v>32680</v>
      </c>
      <c r="E170" s="244">
        <v>43904.17</v>
      </c>
      <c r="F170" s="54">
        <f t="shared" si="31"/>
        <v>134.34568543451653</v>
      </c>
    </row>
    <row r="171" spans="1:6" ht="12.75" customHeight="1" x14ac:dyDescent="0.2">
      <c r="A171" s="55">
        <v>3222</v>
      </c>
      <c r="B171" s="87" t="s">
        <v>380</v>
      </c>
      <c r="C171" s="52" t="s">
        <v>381</v>
      </c>
      <c r="D171" s="244">
        <v>0</v>
      </c>
      <c r="E171" s="244">
        <v>0</v>
      </c>
      <c r="F171" s="54" t="str">
        <f t="shared" si="31"/>
        <v>-</v>
      </c>
    </row>
    <row r="172" spans="1:6" ht="12.75" customHeight="1" x14ac:dyDescent="0.2">
      <c r="A172" s="55">
        <v>3223</v>
      </c>
      <c r="B172" s="87" t="s">
        <v>382</v>
      </c>
      <c r="C172" s="52" t="s">
        <v>383</v>
      </c>
      <c r="D172" s="244">
        <v>211173</v>
      </c>
      <c r="E172" s="244">
        <v>312515.62</v>
      </c>
      <c r="F172" s="54">
        <f t="shared" si="31"/>
        <v>147.99033020319831</v>
      </c>
    </row>
    <row r="173" spans="1:6" ht="12.75" customHeight="1" x14ac:dyDescent="0.2">
      <c r="A173" s="55">
        <v>3224</v>
      </c>
      <c r="B173" s="87" t="s">
        <v>384</v>
      </c>
      <c r="C173" s="52" t="s">
        <v>385</v>
      </c>
      <c r="D173" s="244">
        <v>27537</v>
      </c>
      <c r="E173" s="244">
        <v>8893.07</v>
      </c>
      <c r="F173" s="54">
        <f t="shared" si="31"/>
        <v>32.294984929367757</v>
      </c>
    </row>
    <row r="174" spans="1:6" ht="12.75" customHeight="1" x14ac:dyDescent="0.2">
      <c r="A174" s="55">
        <v>3225</v>
      </c>
      <c r="B174" s="87" t="s">
        <v>386</v>
      </c>
      <c r="C174" s="52" t="s">
        <v>387</v>
      </c>
      <c r="D174" s="244">
        <v>17909</v>
      </c>
      <c r="E174" s="244">
        <v>8988.4500000000007</v>
      </c>
      <c r="F174" s="54">
        <f t="shared" si="31"/>
        <v>50.189569490200455</v>
      </c>
    </row>
    <row r="175" spans="1:6" ht="12.75" customHeight="1" x14ac:dyDescent="0.2">
      <c r="A175" s="55">
        <v>3226</v>
      </c>
      <c r="B175" s="87" t="s">
        <v>388</v>
      </c>
      <c r="C175" s="52" t="s">
        <v>389</v>
      </c>
      <c r="D175" s="244">
        <v>0</v>
      </c>
      <c r="E175" s="244">
        <v>0</v>
      </c>
      <c r="F175" s="54" t="str">
        <f t="shared" si="31"/>
        <v>-</v>
      </c>
    </row>
    <row r="176" spans="1:6" ht="12.75" customHeight="1" x14ac:dyDescent="0.2">
      <c r="A176" s="55">
        <v>3227</v>
      </c>
      <c r="B176" s="87" t="s">
        <v>390</v>
      </c>
      <c r="C176" s="52" t="s">
        <v>391</v>
      </c>
      <c r="D176" s="244"/>
      <c r="E176" s="244">
        <v>3471.49</v>
      </c>
      <c r="F176" s="54" t="str">
        <f t="shared" si="31"/>
        <v>-</v>
      </c>
    </row>
    <row r="177" spans="1:6" ht="12.75" customHeight="1" x14ac:dyDescent="0.2">
      <c r="A177" s="55">
        <v>323</v>
      </c>
      <c r="B177" s="87" t="s">
        <v>392</v>
      </c>
      <c r="C177" s="52" t="s">
        <v>393</v>
      </c>
      <c r="D177" s="53">
        <f t="shared" ref="D177:E177" si="42">SUM(D178:D186)</f>
        <v>991001</v>
      </c>
      <c r="E177" s="53">
        <f t="shared" si="42"/>
        <v>1725357.15</v>
      </c>
      <c r="F177" s="54">
        <f t="shared" si="31"/>
        <v>174.10246306512303</v>
      </c>
    </row>
    <row r="178" spans="1:6" ht="12.75" customHeight="1" x14ac:dyDescent="0.2">
      <c r="A178" s="55">
        <v>3231</v>
      </c>
      <c r="B178" s="87" t="s">
        <v>394</v>
      </c>
      <c r="C178" s="52" t="s">
        <v>395</v>
      </c>
      <c r="D178" s="244">
        <v>30129</v>
      </c>
      <c r="E178" s="244">
        <v>82560.97</v>
      </c>
      <c r="F178" s="54">
        <f t="shared" si="31"/>
        <v>274.02492615088454</v>
      </c>
    </row>
    <row r="179" spans="1:6" ht="12.75" customHeight="1" x14ac:dyDescent="0.2">
      <c r="A179" s="55">
        <v>3232</v>
      </c>
      <c r="B179" s="87" t="s">
        <v>396</v>
      </c>
      <c r="C179" s="52" t="s">
        <v>397</v>
      </c>
      <c r="D179" s="244">
        <v>491980</v>
      </c>
      <c r="E179" s="244">
        <v>678106.34</v>
      </c>
      <c r="F179" s="54">
        <f t="shared" si="31"/>
        <v>137.83209480060162</v>
      </c>
    </row>
    <row r="180" spans="1:6" ht="12.75" customHeight="1" x14ac:dyDescent="0.2">
      <c r="A180" s="55">
        <v>3233</v>
      </c>
      <c r="B180" s="87" t="s">
        <v>398</v>
      </c>
      <c r="C180" s="52" t="s">
        <v>399</v>
      </c>
      <c r="D180" s="244">
        <v>91540</v>
      </c>
      <c r="E180" s="244">
        <v>120872.63</v>
      </c>
      <c r="F180" s="54">
        <f t="shared" si="31"/>
        <v>132.04351103342802</v>
      </c>
    </row>
    <row r="181" spans="1:6" ht="12.75" customHeight="1" x14ac:dyDescent="0.2">
      <c r="A181" s="55">
        <v>3234</v>
      </c>
      <c r="B181" s="87" t="s">
        <v>400</v>
      </c>
      <c r="C181" s="52" t="s">
        <v>401</v>
      </c>
      <c r="D181" s="244">
        <v>151636</v>
      </c>
      <c r="E181" s="244">
        <v>432976.83</v>
      </c>
      <c r="F181" s="54">
        <f t="shared" si="31"/>
        <v>285.53696351789813</v>
      </c>
    </row>
    <row r="182" spans="1:6" ht="12.75" customHeight="1" x14ac:dyDescent="0.2">
      <c r="A182" s="55">
        <v>3235</v>
      </c>
      <c r="B182" s="87" t="s">
        <v>402</v>
      </c>
      <c r="C182" s="52" t="s">
        <v>403</v>
      </c>
      <c r="D182" s="244">
        <v>18755</v>
      </c>
      <c r="E182" s="244">
        <v>43286.41</v>
      </c>
      <c r="F182" s="54">
        <f t="shared" si="31"/>
        <v>230.79930685150626</v>
      </c>
    </row>
    <row r="183" spans="1:6" ht="12.75" customHeight="1" x14ac:dyDescent="0.2">
      <c r="A183" s="55">
        <v>3236</v>
      </c>
      <c r="B183" s="87" t="s">
        <v>404</v>
      </c>
      <c r="C183" s="52" t="s">
        <v>405</v>
      </c>
      <c r="D183" s="244">
        <v>25955</v>
      </c>
      <c r="E183" s="244">
        <v>30377.5</v>
      </c>
      <c r="F183" s="54">
        <f t="shared" si="31"/>
        <v>117.0391061452514</v>
      </c>
    </row>
    <row r="184" spans="1:6" ht="12.75" customHeight="1" x14ac:dyDescent="0.2">
      <c r="A184" s="55">
        <v>3237</v>
      </c>
      <c r="B184" s="87" t="s">
        <v>406</v>
      </c>
      <c r="C184" s="52" t="s">
        <v>407</v>
      </c>
      <c r="D184" s="244">
        <v>154297</v>
      </c>
      <c r="E184" s="244">
        <v>304529.02</v>
      </c>
      <c r="F184" s="54">
        <f t="shared" si="31"/>
        <v>197.3654834507476</v>
      </c>
    </row>
    <row r="185" spans="1:6" ht="12.75" customHeight="1" x14ac:dyDescent="0.2">
      <c r="A185" s="55">
        <v>3238</v>
      </c>
      <c r="B185" s="87" t="s">
        <v>408</v>
      </c>
      <c r="C185" s="52" t="s">
        <v>409</v>
      </c>
      <c r="D185" s="244">
        <v>15250</v>
      </c>
      <c r="E185" s="244">
        <v>21876.25</v>
      </c>
      <c r="F185" s="54">
        <f t="shared" si="31"/>
        <v>143.45081967213116</v>
      </c>
    </row>
    <row r="186" spans="1:6" ht="12.75" customHeight="1" x14ac:dyDescent="0.2">
      <c r="A186" s="55">
        <v>3239</v>
      </c>
      <c r="B186" s="87" t="s">
        <v>410</v>
      </c>
      <c r="C186" s="52" t="s">
        <v>411</v>
      </c>
      <c r="D186" s="244">
        <v>11459</v>
      </c>
      <c r="E186" s="244">
        <v>10771.2</v>
      </c>
      <c r="F186" s="54">
        <f t="shared" si="31"/>
        <v>93.997731041103066</v>
      </c>
    </row>
    <row r="187" spans="1:6" ht="12.75" customHeight="1" x14ac:dyDescent="0.2">
      <c r="A187" s="55">
        <v>324</v>
      </c>
      <c r="B187" s="87" t="s">
        <v>412</v>
      </c>
      <c r="C187" s="52" t="s">
        <v>413</v>
      </c>
      <c r="D187" s="244">
        <v>0</v>
      </c>
      <c r="E187" s="244">
        <v>0</v>
      </c>
      <c r="F187" s="54" t="str">
        <f t="shared" si="31"/>
        <v>-</v>
      </c>
    </row>
    <row r="188" spans="1:6" ht="12.75" customHeight="1" x14ac:dyDescent="0.2">
      <c r="A188" s="55">
        <v>329</v>
      </c>
      <c r="B188" s="87" t="s">
        <v>414</v>
      </c>
      <c r="C188" s="52" t="s">
        <v>415</v>
      </c>
      <c r="D188" s="53">
        <f t="shared" ref="D188:E188" si="43">SUM(D189:D195)</f>
        <v>401927</v>
      </c>
      <c r="E188" s="53">
        <f t="shared" si="43"/>
        <v>290533.16000000003</v>
      </c>
      <c r="F188" s="54">
        <f t="shared" si="31"/>
        <v>72.285056739159103</v>
      </c>
    </row>
    <row r="189" spans="1:6" ht="12.75" customHeight="1" x14ac:dyDescent="0.2">
      <c r="A189" s="55">
        <v>3291</v>
      </c>
      <c r="B189" s="234" t="s">
        <v>416</v>
      </c>
      <c r="C189" s="52" t="s">
        <v>417</v>
      </c>
      <c r="D189" s="244">
        <v>142895</v>
      </c>
      <c r="E189" s="244">
        <v>33490.04</v>
      </c>
      <c r="F189" s="54">
        <f t="shared" si="31"/>
        <v>23.43681724343049</v>
      </c>
    </row>
    <row r="190" spans="1:6" ht="12.75" customHeight="1" x14ac:dyDescent="0.2">
      <c r="A190" s="55">
        <v>3292</v>
      </c>
      <c r="B190" s="87" t="s">
        <v>418</v>
      </c>
      <c r="C190" s="52" t="s">
        <v>419</v>
      </c>
      <c r="D190" s="244">
        <v>20818</v>
      </c>
      <c r="E190" s="244">
        <v>26662.25</v>
      </c>
      <c r="F190" s="54">
        <f t="shared" si="31"/>
        <v>128.07306177346527</v>
      </c>
    </row>
    <row r="191" spans="1:6" ht="12.75" customHeight="1" x14ac:dyDescent="0.2">
      <c r="A191" s="55">
        <v>3293</v>
      </c>
      <c r="B191" s="87" t="s">
        <v>420</v>
      </c>
      <c r="C191" s="52" t="s">
        <v>421</v>
      </c>
      <c r="D191" s="244">
        <v>20965</v>
      </c>
      <c r="E191" s="244">
        <v>89382.48</v>
      </c>
      <c r="F191" s="54">
        <f t="shared" si="31"/>
        <v>426.34142618650134</v>
      </c>
    </row>
    <row r="192" spans="1:6" ht="12.75" customHeight="1" x14ac:dyDescent="0.2">
      <c r="A192" s="55">
        <v>3294</v>
      </c>
      <c r="B192" s="87" t="s">
        <v>422</v>
      </c>
      <c r="C192" s="52" t="s">
        <v>423</v>
      </c>
      <c r="D192" s="244">
        <v>0</v>
      </c>
      <c r="E192" s="244">
        <v>0</v>
      </c>
      <c r="F192" s="54" t="str">
        <f t="shared" si="31"/>
        <v>-</v>
      </c>
    </row>
    <row r="193" spans="1:6" ht="12.75" customHeight="1" x14ac:dyDescent="0.2">
      <c r="A193" s="55">
        <v>3295</v>
      </c>
      <c r="B193" s="87" t="s">
        <v>424</v>
      </c>
      <c r="C193" s="52" t="s">
        <v>425</v>
      </c>
      <c r="D193" s="244">
        <v>0</v>
      </c>
      <c r="E193" s="244">
        <v>0</v>
      </c>
      <c r="F193" s="54" t="str">
        <f t="shared" si="31"/>
        <v>-</v>
      </c>
    </row>
    <row r="194" spans="1:6" ht="12.75" customHeight="1" x14ac:dyDescent="0.2">
      <c r="A194" s="55" t="s">
        <v>426</v>
      </c>
      <c r="B194" s="87" t="s">
        <v>427</v>
      </c>
      <c r="C194" s="52" t="s">
        <v>426</v>
      </c>
      <c r="D194" s="244">
        <v>0</v>
      </c>
      <c r="E194" s="244">
        <v>0</v>
      </c>
      <c r="F194" s="54" t="str">
        <f t="shared" si="31"/>
        <v>-</v>
      </c>
    </row>
    <row r="195" spans="1:6" ht="12.75" customHeight="1" x14ac:dyDescent="0.2">
      <c r="A195" s="55">
        <v>3299</v>
      </c>
      <c r="B195" s="87" t="s">
        <v>428</v>
      </c>
      <c r="C195" s="52" t="s">
        <v>429</v>
      </c>
      <c r="D195" s="244">
        <v>217249</v>
      </c>
      <c r="E195" s="244">
        <v>140998.39000000001</v>
      </c>
      <c r="F195" s="54">
        <f t="shared" si="31"/>
        <v>64.901744081675872</v>
      </c>
    </row>
    <row r="196" spans="1:6" ht="12.75" customHeight="1" x14ac:dyDescent="0.2">
      <c r="A196" s="55">
        <v>34</v>
      </c>
      <c r="B196" s="234" t="s">
        <v>430</v>
      </c>
      <c r="C196" s="52" t="s">
        <v>431</v>
      </c>
      <c r="D196" s="53">
        <f t="shared" ref="D196:E196" si="44">D197+D202+D210</f>
        <v>41647</v>
      </c>
      <c r="E196" s="53">
        <f t="shared" si="44"/>
        <v>23504.760000000002</v>
      </c>
      <c r="F196" s="54">
        <f t="shared" si="31"/>
        <v>56.438062765625382</v>
      </c>
    </row>
    <row r="197" spans="1:6" ht="12.75" customHeight="1" x14ac:dyDescent="0.2">
      <c r="A197" s="55">
        <v>341</v>
      </c>
      <c r="B197" s="87" t="s">
        <v>432</v>
      </c>
      <c r="C197" s="52" t="s">
        <v>433</v>
      </c>
      <c r="D197" s="53">
        <f t="shared" ref="D197:E197" si="45">SUM(D198:D201)</f>
        <v>0</v>
      </c>
      <c r="E197" s="53">
        <f t="shared" si="45"/>
        <v>0</v>
      </c>
      <c r="F197" s="54" t="str">
        <f t="shared" si="31"/>
        <v>-</v>
      </c>
    </row>
    <row r="198" spans="1:6" ht="12.75" customHeight="1" x14ac:dyDescent="0.2">
      <c r="A198" s="55">
        <v>3411</v>
      </c>
      <c r="B198" s="87" t="s">
        <v>434</v>
      </c>
      <c r="C198" s="52" t="s">
        <v>435</v>
      </c>
      <c r="D198" s="244">
        <v>0</v>
      </c>
      <c r="E198" s="244">
        <v>0</v>
      </c>
      <c r="F198" s="54" t="str">
        <f t="shared" si="31"/>
        <v>-</v>
      </c>
    </row>
    <row r="199" spans="1:6" ht="12.75" customHeight="1" x14ac:dyDescent="0.2">
      <c r="A199" s="55">
        <v>3412</v>
      </c>
      <c r="B199" s="87" t="s">
        <v>436</v>
      </c>
      <c r="C199" s="52" t="s">
        <v>437</v>
      </c>
      <c r="D199" s="244">
        <v>0</v>
      </c>
      <c r="E199" s="244">
        <v>0</v>
      </c>
      <c r="F199" s="54" t="str">
        <f t="shared" si="31"/>
        <v>-</v>
      </c>
    </row>
    <row r="200" spans="1:6" ht="12.75" customHeight="1" x14ac:dyDescent="0.2">
      <c r="A200" s="55">
        <v>3413</v>
      </c>
      <c r="B200" s="87" t="s">
        <v>438</v>
      </c>
      <c r="C200" s="52" t="s">
        <v>439</v>
      </c>
      <c r="D200" s="244">
        <v>0</v>
      </c>
      <c r="E200" s="244">
        <v>0</v>
      </c>
      <c r="F200" s="54" t="str">
        <f t="shared" si="31"/>
        <v>-</v>
      </c>
    </row>
    <row r="201" spans="1:6" ht="12.75" customHeight="1" x14ac:dyDescent="0.2">
      <c r="A201" s="55">
        <v>3419</v>
      </c>
      <c r="B201" s="87" t="s">
        <v>440</v>
      </c>
      <c r="C201" s="52" t="s">
        <v>441</v>
      </c>
      <c r="D201" s="244">
        <v>0</v>
      </c>
      <c r="E201" s="244">
        <v>0</v>
      </c>
      <c r="F201" s="54" t="str">
        <f t="shared" si="31"/>
        <v>-</v>
      </c>
    </row>
    <row r="202" spans="1:6" ht="12.75" customHeight="1" x14ac:dyDescent="0.2">
      <c r="A202" s="55">
        <v>342</v>
      </c>
      <c r="B202" s="87" t="s">
        <v>442</v>
      </c>
      <c r="C202" s="52" t="s">
        <v>443</v>
      </c>
      <c r="D202" s="53">
        <f t="shared" ref="D202:E202" si="46">SUM(D203:D209)</f>
        <v>12253</v>
      </c>
      <c r="E202" s="53">
        <f t="shared" si="46"/>
        <v>11428.92</v>
      </c>
      <c r="F202" s="54">
        <f t="shared" si="31"/>
        <v>93.27446339671917</v>
      </c>
    </row>
    <row r="203" spans="1:6" ht="24" x14ac:dyDescent="0.2">
      <c r="A203" s="55">
        <v>3421</v>
      </c>
      <c r="B203" s="87" t="s">
        <v>444</v>
      </c>
      <c r="C203" s="52" t="s">
        <v>445</v>
      </c>
      <c r="D203" s="244">
        <v>0</v>
      </c>
      <c r="E203" s="244">
        <v>0</v>
      </c>
      <c r="F203" s="54" t="str">
        <f t="shared" si="31"/>
        <v>-</v>
      </c>
    </row>
    <row r="204" spans="1:6" ht="24" x14ac:dyDescent="0.2">
      <c r="A204" s="55">
        <v>3422</v>
      </c>
      <c r="B204" s="234" t="s">
        <v>446</v>
      </c>
      <c r="C204" s="52" t="s">
        <v>447</v>
      </c>
      <c r="D204" s="244">
        <v>1868</v>
      </c>
      <c r="E204" s="244"/>
      <c r="F204" s="54">
        <f t="shared" si="31"/>
        <v>0</v>
      </c>
    </row>
    <row r="205" spans="1:6" ht="24" x14ac:dyDescent="0.2">
      <c r="A205" s="55">
        <v>3423</v>
      </c>
      <c r="B205" s="234" t="s">
        <v>448</v>
      </c>
      <c r="C205" s="52" t="s">
        <v>449</v>
      </c>
      <c r="D205" s="244">
        <v>5379</v>
      </c>
      <c r="E205" s="244">
        <v>8654.76</v>
      </c>
      <c r="F205" s="54">
        <f t="shared" si="31"/>
        <v>160.89905186837703</v>
      </c>
    </row>
    <row r="206" spans="1:6" ht="12.75" customHeight="1" x14ac:dyDescent="0.2">
      <c r="A206" s="55">
        <v>3425</v>
      </c>
      <c r="B206" s="87" t="s">
        <v>450</v>
      </c>
      <c r="C206" s="52" t="s">
        <v>451</v>
      </c>
      <c r="D206" s="244">
        <v>5006</v>
      </c>
      <c r="E206" s="244">
        <v>2774.16</v>
      </c>
      <c r="F206" s="54">
        <f t="shared" si="31"/>
        <v>55.416699960047943</v>
      </c>
    </row>
    <row r="207" spans="1:6" ht="12.75" customHeight="1" x14ac:dyDescent="0.2">
      <c r="A207" s="55">
        <v>3426</v>
      </c>
      <c r="B207" s="87" t="s">
        <v>452</v>
      </c>
      <c r="C207" s="52" t="s">
        <v>453</v>
      </c>
      <c r="D207" s="244">
        <v>0</v>
      </c>
      <c r="E207" s="244">
        <v>0</v>
      </c>
      <c r="F207" s="54" t="str">
        <f t="shared" si="31"/>
        <v>-</v>
      </c>
    </row>
    <row r="208" spans="1:6" ht="24" x14ac:dyDescent="0.2">
      <c r="A208" s="55">
        <v>3427</v>
      </c>
      <c r="B208" s="87" t="s">
        <v>454</v>
      </c>
      <c r="C208" s="52" t="s">
        <v>455</v>
      </c>
      <c r="D208" s="244">
        <v>0</v>
      </c>
      <c r="E208" s="244">
        <v>0</v>
      </c>
      <c r="F208" s="54" t="str">
        <f t="shared" si="31"/>
        <v>-</v>
      </c>
    </row>
    <row r="209" spans="1:6" ht="12.75" customHeight="1" x14ac:dyDescent="0.2">
      <c r="A209" s="55">
        <v>3428</v>
      </c>
      <c r="B209" s="87" t="s">
        <v>456</v>
      </c>
      <c r="C209" s="52" t="s">
        <v>457</v>
      </c>
      <c r="D209" s="244">
        <v>0</v>
      </c>
      <c r="E209" s="244">
        <v>0</v>
      </c>
      <c r="F209" s="54" t="str">
        <f t="shared" si="31"/>
        <v>-</v>
      </c>
    </row>
    <row r="210" spans="1:6" ht="12.75" customHeight="1" x14ac:dyDescent="0.2">
      <c r="A210" s="55">
        <v>343</v>
      </c>
      <c r="B210" s="87" t="s">
        <v>458</v>
      </c>
      <c r="C210" s="52" t="s">
        <v>459</v>
      </c>
      <c r="D210" s="53">
        <f t="shared" ref="D210:E210" si="47">SUM(D211:D214)</f>
        <v>29394</v>
      </c>
      <c r="E210" s="53">
        <f t="shared" si="47"/>
        <v>12075.84</v>
      </c>
      <c r="F210" s="54">
        <f t="shared" si="31"/>
        <v>41.082669932639313</v>
      </c>
    </row>
    <row r="211" spans="1:6" ht="12.75" customHeight="1" x14ac:dyDescent="0.2">
      <c r="A211" s="55">
        <v>3431</v>
      </c>
      <c r="B211" s="234" t="s">
        <v>460</v>
      </c>
      <c r="C211" s="52" t="s">
        <v>461</v>
      </c>
      <c r="D211" s="244">
        <v>15924</v>
      </c>
      <c r="E211" s="244">
        <v>11467.74</v>
      </c>
      <c r="F211" s="54">
        <f t="shared" si="31"/>
        <v>72.01544837980407</v>
      </c>
    </row>
    <row r="212" spans="1:6" ht="12.75" customHeight="1" x14ac:dyDescent="0.2">
      <c r="A212" s="55">
        <v>3432</v>
      </c>
      <c r="B212" s="87" t="s">
        <v>462</v>
      </c>
      <c r="C212" s="52" t="s">
        <v>463</v>
      </c>
      <c r="D212" s="244"/>
      <c r="E212" s="244">
        <v>1.4</v>
      </c>
      <c r="F212" s="54" t="str">
        <f t="shared" si="31"/>
        <v>-</v>
      </c>
    </row>
    <row r="213" spans="1:6" ht="12.75" customHeight="1" x14ac:dyDescent="0.2">
      <c r="A213" s="55">
        <v>3433</v>
      </c>
      <c r="B213" s="87" t="s">
        <v>464</v>
      </c>
      <c r="C213" s="52" t="s">
        <v>465</v>
      </c>
      <c r="D213" s="244">
        <v>1588</v>
      </c>
      <c r="E213" s="244">
        <v>606.70000000000005</v>
      </c>
      <c r="F213" s="54">
        <f t="shared" si="31"/>
        <v>38.205289672544083</v>
      </c>
    </row>
    <row r="214" spans="1:6" ht="12.75" customHeight="1" x14ac:dyDescent="0.2">
      <c r="A214" s="55">
        <v>3434</v>
      </c>
      <c r="B214" s="87" t="s">
        <v>466</v>
      </c>
      <c r="C214" s="52" t="s">
        <v>467</v>
      </c>
      <c r="D214" s="244">
        <v>11882</v>
      </c>
      <c r="E214" s="244"/>
      <c r="F214" s="54">
        <f t="shared" si="31"/>
        <v>0</v>
      </c>
    </row>
    <row r="215" spans="1:6" ht="12.75" customHeight="1" x14ac:dyDescent="0.2">
      <c r="A215" s="55">
        <v>35</v>
      </c>
      <c r="B215" s="87" t="s">
        <v>468</v>
      </c>
      <c r="C215" s="52" t="s">
        <v>469</v>
      </c>
      <c r="D215" s="53">
        <f t="shared" ref="D215:E215" si="48">D216+D219+D223</f>
        <v>0</v>
      </c>
      <c r="E215" s="53">
        <f t="shared" si="48"/>
        <v>0</v>
      </c>
      <c r="F215" s="54" t="str">
        <f t="shared" si="31"/>
        <v>-</v>
      </c>
    </row>
    <row r="216" spans="1:6" ht="12.75" customHeight="1" x14ac:dyDescent="0.2">
      <c r="A216" s="55">
        <v>351</v>
      </c>
      <c r="B216" s="87" t="s">
        <v>470</v>
      </c>
      <c r="C216" s="52" t="s">
        <v>471</v>
      </c>
      <c r="D216" s="53">
        <f t="shared" ref="D216:E216" si="49">SUM(D217:D218)</f>
        <v>0</v>
      </c>
      <c r="E216" s="53">
        <f t="shared" si="49"/>
        <v>0</v>
      </c>
      <c r="F216" s="54" t="str">
        <f t="shared" si="31"/>
        <v>-</v>
      </c>
    </row>
    <row r="217" spans="1:6" ht="12.75" customHeight="1" x14ac:dyDescent="0.2">
      <c r="A217" s="55">
        <v>3511</v>
      </c>
      <c r="B217" s="87" t="s">
        <v>472</v>
      </c>
      <c r="C217" s="52" t="s">
        <v>473</v>
      </c>
      <c r="D217" s="244">
        <v>0</v>
      </c>
      <c r="E217" s="244">
        <v>0</v>
      </c>
      <c r="F217" s="54" t="str">
        <f t="shared" si="31"/>
        <v>-</v>
      </c>
    </row>
    <row r="218" spans="1:6" ht="12.75" customHeight="1" x14ac:dyDescent="0.2">
      <c r="A218" s="55">
        <v>3512</v>
      </c>
      <c r="B218" s="87" t="s">
        <v>474</v>
      </c>
      <c r="C218" s="52" t="s">
        <v>475</v>
      </c>
      <c r="D218" s="244">
        <v>0</v>
      </c>
      <c r="E218" s="244">
        <v>0</v>
      </c>
      <c r="F218" s="54" t="str">
        <f t="shared" si="31"/>
        <v>-</v>
      </c>
    </row>
    <row r="219" spans="1:6" ht="24" x14ac:dyDescent="0.2">
      <c r="A219" s="55">
        <v>352</v>
      </c>
      <c r="B219" s="87" t="s">
        <v>476</v>
      </c>
      <c r="C219" s="52" t="s">
        <v>477</v>
      </c>
      <c r="D219" s="53">
        <f t="shared" ref="D219:E219" si="50">SUM(D220:D222)</f>
        <v>0</v>
      </c>
      <c r="E219" s="53">
        <f t="shared" si="50"/>
        <v>0</v>
      </c>
      <c r="F219" s="54" t="str">
        <f t="shared" si="31"/>
        <v>-</v>
      </c>
    </row>
    <row r="220" spans="1:6" ht="12.75" customHeight="1" x14ac:dyDescent="0.2">
      <c r="A220" s="55">
        <v>3521</v>
      </c>
      <c r="B220" s="87" t="s">
        <v>478</v>
      </c>
      <c r="C220" s="52" t="s">
        <v>479</v>
      </c>
      <c r="D220" s="244">
        <v>0</v>
      </c>
      <c r="E220" s="244">
        <v>0</v>
      </c>
      <c r="F220" s="54" t="str">
        <f t="shared" si="31"/>
        <v>-</v>
      </c>
    </row>
    <row r="221" spans="1:6" ht="12.75" customHeight="1" x14ac:dyDescent="0.2">
      <c r="A221" s="55">
        <v>3522</v>
      </c>
      <c r="B221" s="87" t="s">
        <v>480</v>
      </c>
      <c r="C221" s="52" t="s">
        <v>481</v>
      </c>
      <c r="D221" s="244">
        <v>0</v>
      </c>
      <c r="E221" s="244">
        <v>0</v>
      </c>
      <c r="F221" s="54" t="str">
        <f t="shared" si="31"/>
        <v>-</v>
      </c>
    </row>
    <row r="222" spans="1:6" ht="12.75" customHeight="1" x14ac:dyDescent="0.2">
      <c r="A222" s="55">
        <v>3523</v>
      </c>
      <c r="B222" s="87" t="s">
        <v>482</v>
      </c>
      <c r="C222" s="52" t="s">
        <v>483</v>
      </c>
      <c r="D222" s="244">
        <v>0</v>
      </c>
      <c r="E222" s="244">
        <v>0</v>
      </c>
      <c r="F222" s="54" t="str">
        <f t="shared" si="31"/>
        <v>-</v>
      </c>
    </row>
    <row r="223" spans="1:6" ht="24" x14ac:dyDescent="0.2">
      <c r="A223" s="55" t="s">
        <v>484</v>
      </c>
      <c r="B223" s="87" t="s">
        <v>485</v>
      </c>
      <c r="C223" s="52" t="s">
        <v>484</v>
      </c>
      <c r="D223" s="244">
        <v>0</v>
      </c>
      <c r="E223" s="244">
        <v>0</v>
      </c>
      <c r="F223" s="54" t="str">
        <f t="shared" si="31"/>
        <v>-</v>
      </c>
    </row>
    <row r="224" spans="1:6" ht="24" x14ac:dyDescent="0.2">
      <c r="A224" s="55">
        <v>36</v>
      </c>
      <c r="B224" s="87" t="s">
        <v>486</v>
      </c>
      <c r="C224" s="52" t="s">
        <v>487</v>
      </c>
      <c r="D224" s="53">
        <f t="shared" ref="D224:E224" si="51">D225+D228+D231+D236+D240+D244+D247</f>
        <v>399996</v>
      </c>
      <c r="E224" s="53">
        <f t="shared" si="51"/>
        <v>406853</v>
      </c>
      <c r="F224" s="54">
        <f t="shared" ref="F224:F235" si="52">IF(D224&lt;&gt;0,IF(E224/D224&gt;=100,"&gt;&gt;100",E224/D224*100),"-")</f>
        <v>101.71426714267142</v>
      </c>
    </row>
    <row r="225" spans="1:6" ht="12.75" customHeight="1" x14ac:dyDescent="0.2">
      <c r="A225" s="55">
        <v>361</v>
      </c>
      <c r="B225" s="87" t="s">
        <v>488</v>
      </c>
      <c r="C225" s="52" t="s">
        <v>489</v>
      </c>
      <c r="D225" s="53">
        <f t="shared" ref="D225:E225" si="53">SUM(D226:D227)</f>
        <v>0</v>
      </c>
      <c r="E225" s="53">
        <f t="shared" si="53"/>
        <v>0</v>
      </c>
      <c r="F225" s="54" t="str">
        <f t="shared" si="52"/>
        <v>-</v>
      </c>
    </row>
    <row r="226" spans="1:6" ht="12.75" customHeight="1" x14ac:dyDescent="0.2">
      <c r="A226" s="55">
        <v>3611</v>
      </c>
      <c r="B226" s="87" t="s">
        <v>490</v>
      </c>
      <c r="C226" s="52" t="s">
        <v>491</v>
      </c>
      <c r="D226" s="244">
        <v>0</v>
      </c>
      <c r="E226" s="244">
        <v>0</v>
      </c>
      <c r="F226" s="54" t="str">
        <f t="shared" si="52"/>
        <v>-</v>
      </c>
    </row>
    <row r="227" spans="1:6" ht="12.75" customHeight="1" x14ac:dyDescent="0.2">
      <c r="A227" s="55">
        <v>3612</v>
      </c>
      <c r="B227" s="87" t="s">
        <v>492</v>
      </c>
      <c r="C227" s="52" t="s">
        <v>493</v>
      </c>
      <c r="D227" s="244">
        <v>0</v>
      </c>
      <c r="E227" s="244">
        <v>0</v>
      </c>
      <c r="F227" s="54" t="str">
        <f t="shared" si="52"/>
        <v>-</v>
      </c>
    </row>
    <row r="228" spans="1:6" ht="24" x14ac:dyDescent="0.2">
      <c r="A228" s="55">
        <v>362</v>
      </c>
      <c r="B228" s="87" t="s">
        <v>494</v>
      </c>
      <c r="C228" s="52" t="s">
        <v>495</v>
      </c>
      <c r="D228" s="53">
        <f t="shared" ref="D228:E228" si="54">SUM(D229:D230)</f>
        <v>0</v>
      </c>
      <c r="E228" s="53">
        <f t="shared" si="54"/>
        <v>0</v>
      </c>
      <c r="F228" s="54" t="str">
        <f t="shared" si="52"/>
        <v>-</v>
      </c>
    </row>
    <row r="229" spans="1:6" ht="12.75" customHeight="1" x14ac:dyDescent="0.2">
      <c r="A229" s="55">
        <v>3621</v>
      </c>
      <c r="B229" s="87" t="s">
        <v>496</v>
      </c>
      <c r="C229" s="52" t="s">
        <v>497</v>
      </c>
      <c r="D229" s="244">
        <v>0</v>
      </c>
      <c r="E229" s="244">
        <v>0</v>
      </c>
      <c r="F229" s="54" t="str">
        <f t="shared" si="52"/>
        <v>-</v>
      </c>
    </row>
    <row r="230" spans="1:6" ht="24" x14ac:dyDescent="0.2">
      <c r="A230" s="55">
        <v>3622</v>
      </c>
      <c r="B230" s="87" t="s">
        <v>498</v>
      </c>
      <c r="C230" s="52" t="s">
        <v>499</v>
      </c>
      <c r="D230" s="244">
        <v>0</v>
      </c>
      <c r="E230" s="244">
        <v>0</v>
      </c>
      <c r="F230" s="54" t="str">
        <f t="shared" si="52"/>
        <v>-</v>
      </c>
    </row>
    <row r="231" spans="1:6" ht="12.75" customHeight="1" x14ac:dyDescent="0.2">
      <c r="A231" s="55">
        <v>363</v>
      </c>
      <c r="B231" s="88" t="s">
        <v>500</v>
      </c>
      <c r="C231" s="52" t="s">
        <v>501</v>
      </c>
      <c r="D231" s="53">
        <f t="shared" ref="D231:E231" si="55">SUM(D232:D235)</f>
        <v>399996</v>
      </c>
      <c r="E231" s="53">
        <f t="shared" si="55"/>
        <v>406853</v>
      </c>
      <c r="F231" s="54">
        <f t="shared" si="52"/>
        <v>101.71426714267142</v>
      </c>
    </row>
    <row r="232" spans="1:6" ht="12.75" customHeight="1" x14ac:dyDescent="0.2">
      <c r="A232" s="55">
        <v>3631</v>
      </c>
      <c r="B232" s="87" t="s">
        <v>502</v>
      </c>
      <c r="C232" s="52" t="s">
        <v>503</v>
      </c>
      <c r="D232" s="244">
        <v>399996</v>
      </c>
      <c r="E232" s="244">
        <v>406853</v>
      </c>
      <c r="F232" s="54">
        <f t="shared" si="52"/>
        <v>101.71426714267142</v>
      </c>
    </row>
    <row r="233" spans="1:6" ht="12.75" customHeight="1" x14ac:dyDescent="0.2">
      <c r="A233" s="55">
        <v>3632</v>
      </c>
      <c r="B233" s="87" t="s">
        <v>504</v>
      </c>
      <c r="C233" s="52" t="s">
        <v>505</v>
      </c>
      <c r="D233" s="244">
        <v>0</v>
      </c>
      <c r="E233" s="244">
        <v>0</v>
      </c>
      <c r="F233" s="54" t="str">
        <f t="shared" si="52"/>
        <v>-</v>
      </c>
    </row>
    <row r="234" spans="1:6" ht="12.75" customHeight="1" x14ac:dyDescent="0.2">
      <c r="A234" s="55" t="s">
        <v>506</v>
      </c>
      <c r="B234" s="87" t="s">
        <v>507</v>
      </c>
      <c r="C234" s="56" t="s">
        <v>506</v>
      </c>
      <c r="D234" s="244">
        <v>0</v>
      </c>
      <c r="E234" s="244">
        <v>0</v>
      </c>
      <c r="F234" s="54" t="str">
        <f t="shared" si="52"/>
        <v>-</v>
      </c>
    </row>
    <row r="235" spans="1:6" ht="24" x14ac:dyDescent="0.2">
      <c r="A235" s="55" t="s">
        <v>508</v>
      </c>
      <c r="B235" s="87" t="s">
        <v>509</v>
      </c>
      <c r="C235" s="56" t="s">
        <v>508</v>
      </c>
      <c r="D235" s="244">
        <v>0</v>
      </c>
      <c r="E235" s="244">
        <v>0</v>
      </c>
      <c r="F235" s="54" t="str">
        <f t="shared" si="52"/>
        <v>-</v>
      </c>
    </row>
    <row r="236" spans="1:6" ht="12.75" customHeight="1" x14ac:dyDescent="0.2">
      <c r="A236" s="55" t="s">
        <v>510</v>
      </c>
      <c r="B236" s="88" t="s">
        <v>511</v>
      </c>
      <c r="C236" s="52" t="s">
        <v>510</v>
      </c>
      <c r="D236" s="53">
        <f t="shared" ref="D236:E236" si="56">SUM(D237:D239)</f>
        <v>0</v>
      </c>
      <c r="E236" s="53">
        <f t="shared" si="56"/>
        <v>0</v>
      </c>
      <c r="F236" s="54" t="str">
        <f t="shared" ref="F236:F239" si="57">IF(D236&lt;&gt;0,IF(E236/D236&gt;=100,"&gt;&gt;100",E236/D236*100),"-")</f>
        <v>-</v>
      </c>
    </row>
    <row r="237" spans="1:6" ht="12.75" customHeight="1" x14ac:dyDescent="0.2">
      <c r="A237" s="55" t="s">
        <v>512</v>
      </c>
      <c r="B237" s="87" t="s">
        <v>513</v>
      </c>
      <c r="C237" s="52" t="s">
        <v>512</v>
      </c>
      <c r="D237" s="244">
        <v>0</v>
      </c>
      <c r="E237" s="244">
        <v>0</v>
      </c>
      <c r="F237" s="54" t="str">
        <f t="shared" si="57"/>
        <v>-</v>
      </c>
    </row>
    <row r="238" spans="1:6" ht="12.75" customHeight="1" x14ac:dyDescent="0.2">
      <c r="A238" s="55" t="s">
        <v>514</v>
      </c>
      <c r="B238" s="87" t="s">
        <v>515</v>
      </c>
      <c r="C238" s="52" t="s">
        <v>514</v>
      </c>
      <c r="D238" s="244">
        <v>0</v>
      </c>
      <c r="E238" s="244">
        <v>0</v>
      </c>
      <c r="F238" s="54" t="str">
        <f t="shared" si="57"/>
        <v>-</v>
      </c>
    </row>
    <row r="239" spans="1:6" ht="12.75" customHeight="1" x14ac:dyDescent="0.2">
      <c r="A239" s="55" t="s">
        <v>516</v>
      </c>
      <c r="B239" s="87" t="s">
        <v>517</v>
      </c>
      <c r="C239" s="56" t="s">
        <v>516</v>
      </c>
      <c r="D239" s="244">
        <v>0</v>
      </c>
      <c r="E239" s="244">
        <v>0</v>
      </c>
      <c r="F239" s="54" t="str">
        <f t="shared" si="57"/>
        <v>-</v>
      </c>
    </row>
    <row r="240" spans="1:6" ht="24" x14ac:dyDescent="0.2">
      <c r="A240" s="55" t="s">
        <v>518</v>
      </c>
      <c r="B240" s="87" t="s">
        <v>519</v>
      </c>
      <c r="C240" s="52" t="s">
        <v>518</v>
      </c>
      <c r="D240" s="53">
        <f t="shared" ref="D240:E240" si="58">SUM(D241:D243)</f>
        <v>0</v>
      </c>
      <c r="E240" s="53">
        <f t="shared" si="58"/>
        <v>0</v>
      </c>
      <c r="F240" s="54" t="str">
        <f t="shared" ref="F240:F243" si="59">IF(D240&lt;&gt;0,IF(E240/D240&gt;=100,"&gt;&gt;100",E240/D240*100),"-")</f>
        <v>-</v>
      </c>
    </row>
    <row r="241" spans="1:6" ht="24" x14ac:dyDescent="0.2">
      <c r="A241" s="55">
        <v>3672</v>
      </c>
      <c r="B241" s="87" t="s">
        <v>520</v>
      </c>
      <c r="C241" s="52" t="s">
        <v>521</v>
      </c>
      <c r="D241" s="244">
        <v>0</v>
      </c>
      <c r="E241" s="244">
        <v>0</v>
      </c>
      <c r="F241" s="54" t="str">
        <f t="shared" si="59"/>
        <v>-</v>
      </c>
    </row>
    <row r="242" spans="1:6" ht="24" x14ac:dyDescent="0.2">
      <c r="A242" s="55">
        <v>3673</v>
      </c>
      <c r="B242" s="87" t="s">
        <v>522</v>
      </c>
      <c r="C242" s="52" t="s">
        <v>523</v>
      </c>
      <c r="D242" s="244">
        <v>0</v>
      </c>
      <c r="E242" s="244">
        <v>0</v>
      </c>
      <c r="F242" s="54" t="str">
        <f t="shared" si="59"/>
        <v>-</v>
      </c>
    </row>
    <row r="243" spans="1:6" ht="24" x14ac:dyDescent="0.2">
      <c r="A243" s="55">
        <v>3674</v>
      </c>
      <c r="B243" s="87" t="s">
        <v>524</v>
      </c>
      <c r="C243" s="52" t="s">
        <v>525</v>
      </c>
      <c r="D243" s="244">
        <v>0</v>
      </c>
      <c r="E243" s="244">
        <v>0</v>
      </c>
      <c r="F243" s="54" t="str">
        <f t="shared" si="59"/>
        <v>-</v>
      </c>
    </row>
    <row r="244" spans="1:6" ht="12.75" customHeight="1" x14ac:dyDescent="0.2">
      <c r="A244" s="55" t="s">
        <v>526</v>
      </c>
      <c r="B244" s="87" t="s">
        <v>527</v>
      </c>
      <c r="C244" s="52" t="s">
        <v>526</v>
      </c>
      <c r="D244" s="53">
        <f t="shared" ref="D244:E244" si="60">SUM(D245:D246)</f>
        <v>0</v>
      </c>
      <c r="E244" s="53">
        <f t="shared" si="60"/>
        <v>0</v>
      </c>
      <c r="F244" s="54" t="str">
        <f t="shared" ref="F244:F251" si="61">IF(D244&lt;&gt;0,IF(E244/D244&gt;=100,"&gt;&gt;100",E244/D244*100),"-")</f>
        <v>-</v>
      </c>
    </row>
    <row r="245" spans="1:6" ht="12.75" customHeight="1" x14ac:dyDescent="0.2">
      <c r="A245" s="55" t="s">
        <v>528</v>
      </c>
      <c r="B245" s="87" t="s">
        <v>529</v>
      </c>
      <c r="C245" s="52" t="s">
        <v>528</v>
      </c>
      <c r="D245" s="244">
        <v>0</v>
      </c>
      <c r="E245" s="244">
        <v>0</v>
      </c>
      <c r="F245" s="54" t="str">
        <f t="shared" si="61"/>
        <v>-</v>
      </c>
    </row>
    <row r="246" spans="1:6" ht="12.75" customHeight="1" x14ac:dyDescent="0.2">
      <c r="A246" s="55" t="s">
        <v>530</v>
      </c>
      <c r="B246" s="87" t="s">
        <v>531</v>
      </c>
      <c r="C246" s="52" t="s">
        <v>530</v>
      </c>
      <c r="D246" s="244">
        <v>0</v>
      </c>
      <c r="E246" s="244">
        <v>0</v>
      </c>
      <c r="F246" s="54" t="str">
        <f t="shared" si="61"/>
        <v>-</v>
      </c>
    </row>
    <row r="247" spans="1:6" ht="24" x14ac:dyDescent="0.2">
      <c r="A247" s="55" t="s">
        <v>532</v>
      </c>
      <c r="B247" s="87" t="s">
        <v>533</v>
      </c>
      <c r="C247" s="52" t="s">
        <v>532</v>
      </c>
      <c r="D247" s="53">
        <f t="shared" ref="D247:E247" si="62">SUM(D248:D251)</f>
        <v>0</v>
      </c>
      <c r="E247" s="53">
        <f t="shared" si="62"/>
        <v>0</v>
      </c>
      <c r="F247" s="54" t="str">
        <f t="shared" si="61"/>
        <v>-</v>
      </c>
    </row>
    <row r="248" spans="1:6" ht="12.75" customHeight="1" x14ac:dyDescent="0.2">
      <c r="A248" s="55" t="s">
        <v>534</v>
      </c>
      <c r="B248" s="87" t="s">
        <v>196</v>
      </c>
      <c r="C248" s="52" t="s">
        <v>534</v>
      </c>
      <c r="D248" s="244">
        <v>0</v>
      </c>
      <c r="E248" s="244">
        <v>0</v>
      </c>
      <c r="F248" s="54" t="str">
        <f t="shared" si="61"/>
        <v>-</v>
      </c>
    </row>
    <row r="249" spans="1:6" ht="12.75" customHeight="1" x14ac:dyDescent="0.2">
      <c r="A249" s="55" t="s">
        <v>535</v>
      </c>
      <c r="B249" s="87" t="s">
        <v>198</v>
      </c>
      <c r="C249" s="52" t="s">
        <v>535</v>
      </c>
      <c r="D249" s="244">
        <v>0</v>
      </c>
      <c r="E249" s="244">
        <v>0</v>
      </c>
      <c r="F249" s="54" t="str">
        <f t="shared" si="61"/>
        <v>-</v>
      </c>
    </row>
    <row r="250" spans="1:6" ht="24" x14ac:dyDescent="0.2">
      <c r="A250" s="55" t="s">
        <v>536</v>
      </c>
      <c r="B250" s="87" t="s">
        <v>200</v>
      </c>
      <c r="C250" s="52" t="s">
        <v>536</v>
      </c>
      <c r="D250" s="244">
        <v>0</v>
      </c>
      <c r="E250" s="244">
        <v>0</v>
      </c>
      <c r="F250" s="54" t="str">
        <f t="shared" si="61"/>
        <v>-</v>
      </c>
    </row>
    <row r="251" spans="1:6" ht="24" x14ac:dyDescent="0.2">
      <c r="A251" s="55" t="s">
        <v>537</v>
      </c>
      <c r="B251" s="87" t="s">
        <v>202</v>
      </c>
      <c r="C251" s="52" t="s">
        <v>537</v>
      </c>
      <c r="D251" s="244">
        <v>0</v>
      </c>
      <c r="E251" s="244">
        <v>0</v>
      </c>
      <c r="F251" s="54" t="str">
        <f t="shared" si="61"/>
        <v>-</v>
      </c>
    </row>
    <row r="252" spans="1:6" ht="24" x14ac:dyDescent="0.2">
      <c r="A252" s="55">
        <v>37</v>
      </c>
      <c r="B252" s="87" t="s">
        <v>538</v>
      </c>
      <c r="C252" s="52" t="s">
        <v>539</v>
      </c>
      <c r="D252" s="53">
        <f t="shared" ref="D252:E252" si="63">D253+D259</f>
        <v>172636</v>
      </c>
      <c r="E252" s="53">
        <f t="shared" si="63"/>
        <v>238569.39</v>
      </c>
      <c r="F252" s="54">
        <f t="shared" ref="F252:F258" si="64">IF(D252&lt;&gt;0,IF(E252/D252&gt;=100,"&gt;&gt;100",E252/D252*100),"-")</f>
        <v>138.19214416460065</v>
      </c>
    </row>
    <row r="253" spans="1:6" ht="24" x14ac:dyDescent="0.2">
      <c r="A253" s="55">
        <v>371</v>
      </c>
      <c r="B253" s="87" t="s">
        <v>540</v>
      </c>
      <c r="C253" s="52" t="s">
        <v>541</v>
      </c>
      <c r="D253" s="53">
        <f t="shared" ref="D253:E253" si="65">SUM(D254:D258)</f>
        <v>0</v>
      </c>
      <c r="E253" s="53">
        <f t="shared" si="65"/>
        <v>0</v>
      </c>
      <c r="F253" s="54" t="str">
        <f t="shared" si="64"/>
        <v>-</v>
      </c>
    </row>
    <row r="254" spans="1:6" ht="24" x14ac:dyDescent="0.2">
      <c r="A254" s="55">
        <v>3711</v>
      </c>
      <c r="B254" s="87" t="s">
        <v>542</v>
      </c>
      <c r="C254" s="52" t="s">
        <v>543</v>
      </c>
      <c r="D254" s="244">
        <v>0</v>
      </c>
      <c r="E254" s="244">
        <v>0</v>
      </c>
      <c r="F254" s="54" t="str">
        <f t="shared" si="64"/>
        <v>-</v>
      </c>
    </row>
    <row r="255" spans="1:6" ht="24" x14ac:dyDescent="0.2">
      <c r="A255" s="55">
        <v>3712</v>
      </c>
      <c r="B255" s="87" t="s">
        <v>544</v>
      </c>
      <c r="C255" s="52" t="s">
        <v>545</v>
      </c>
      <c r="D255" s="244">
        <v>0</v>
      </c>
      <c r="E255" s="244">
        <v>0</v>
      </c>
      <c r="F255" s="54" t="str">
        <f t="shared" si="64"/>
        <v>-</v>
      </c>
    </row>
    <row r="256" spans="1:6" ht="24" x14ac:dyDescent="0.2">
      <c r="A256" s="55" t="s">
        <v>546</v>
      </c>
      <c r="B256" s="87" t="s">
        <v>547</v>
      </c>
      <c r="C256" s="52" t="s">
        <v>546</v>
      </c>
      <c r="D256" s="244">
        <v>0</v>
      </c>
      <c r="E256" s="244">
        <v>0</v>
      </c>
      <c r="F256" s="54" t="str">
        <f t="shared" si="64"/>
        <v>-</v>
      </c>
    </row>
    <row r="257" spans="1:6" ht="24" x14ac:dyDescent="0.2">
      <c r="A257" s="55" t="s">
        <v>548</v>
      </c>
      <c r="B257" s="87" t="s">
        <v>549</v>
      </c>
      <c r="C257" s="52" t="s">
        <v>548</v>
      </c>
      <c r="D257" s="244">
        <v>0</v>
      </c>
      <c r="E257" s="244">
        <v>0</v>
      </c>
      <c r="F257" s="54" t="str">
        <f t="shared" si="64"/>
        <v>-</v>
      </c>
    </row>
    <row r="258" spans="1:6" ht="12.75" customHeight="1" x14ac:dyDescent="0.2">
      <c r="A258" s="55" t="s">
        <v>550</v>
      </c>
      <c r="B258" s="87" t="s">
        <v>551</v>
      </c>
      <c r="C258" s="52" t="s">
        <v>550</v>
      </c>
      <c r="D258" s="244">
        <v>0</v>
      </c>
      <c r="E258" s="244">
        <v>0</v>
      </c>
      <c r="F258" s="54" t="str">
        <f t="shared" si="64"/>
        <v>-</v>
      </c>
    </row>
    <row r="259" spans="1:6" ht="12.75" customHeight="1" x14ac:dyDescent="0.2">
      <c r="A259" s="55">
        <v>372</v>
      </c>
      <c r="B259" s="234" t="s">
        <v>552</v>
      </c>
      <c r="C259" s="52" t="s">
        <v>553</v>
      </c>
      <c r="D259" s="53">
        <f t="shared" ref="D259:E259" si="66">SUM(D260:D262)</f>
        <v>172636</v>
      </c>
      <c r="E259" s="53">
        <f t="shared" si="66"/>
        <v>238569.39</v>
      </c>
      <c r="F259" s="54">
        <f t="shared" ref="F259:F262" si="67">IF(D259&lt;&gt;0,IF(E259/D259&gt;=100,"&gt;&gt;100",E259/D259*100),"-")</f>
        <v>138.19214416460065</v>
      </c>
    </row>
    <row r="260" spans="1:6" ht="12.75" customHeight="1" x14ac:dyDescent="0.2">
      <c r="A260" s="55">
        <v>3721</v>
      </c>
      <c r="B260" s="87" t="s">
        <v>554</v>
      </c>
      <c r="C260" s="52" t="s">
        <v>555</v>
      </c>
      <c r="D260" s="244">
        <v>154756</v>
      </c>
      <c r="E260" s="244">
        <v>152029.03</v>
      </c>
      <c r="F260" s="54">
        <f t="shared" si="67"/>
        <v>98.237890614903449</v>
      </c>
    </row>
    <row r="261" spans="1:6" ht="12.75" customHeight="1" x14ac:dyDescent="0.2">
      <c r="A261" s="55">
        <v>3722</v>
      </c>
      <c r="B261" s="87" t="s">
        <v>556</v>
      </c>
      <c r="C261" s="52" t="s">
        <v>557</v>
      </c>
      <c r="D261" s="244">
        <v>17880</v>
      </c>
      <c r="E261" s="244">
        <v>86540.36</v>
      </c>
      <c r="F261" s="54">
        <f t="shared" si="67"/>
        <v>484.0064876957494</v>
      </c>
    </row>
    <row r="262" spans="1:6" ht="12.75" customHeight="1" x14ac:dyDescent="0.2">
      <c r="A262" s="55" t="s">
        <v>558</v>
      </c>
      <c r="B262" s="87" t="s">
        <v>559</v>
      </c>
      <c r="C262" s="52" t="s">
        <v>558</v>
      </c>
      <c r="D262" s="244">
        <v>0</v>
      </c>
      <c r="E262" s="244">
        <v>0</v>
      </c>
      <c r="F262" s="54" t="str">
        <f t="shared" si="67"/>
        <v>-</v>
      </c>
    </row>
    <row r="263" spans="1:6" ht="12.75" customHeight="1" x14ac:dyDescent="0.2">
      <c r="A263" s="55">
        <v>38</v>
      </c>
      <c r="B263" s="87" t="s">
        <v>560</v>
      </c>
      <c r="C263" s="52" t="s">
        <v>561</v>
      </c>
      <c r="D263" s="53">
        <f t="shared" ref="D263:E263" si="68">D264+D268+D273+D279</f>
        <v>374425</v>
      </c>
      <c r="E263" s="53">
        <f t="shared" si="68"/>
        <v>1070740.1600000001</v>
      </c>
      <c r="F263" s="54">
        <f t="shared" ref="F263:F267" si="69">IF(D263&lt;&gt;0,IF(E263/D263&gt;=100,"&gt;&gt;100",E263/D263*100),"-")</f>
        <v>285.96919543299731</v>
      </c>
    </row>
    <row r="264" spans="1:6" ht="12.75" customHeight="1" x14ac:dyDescent="0.2">
      <c r="A264" s="55">
        <v>381</v>
      </c>
      <c r="B264" s="87" t="s">
        <v>562</v>
      </c>
      <c r="C264" s="52" t="s">
        <v>563</v>
      </c>
      <c r="D264" s="53">
        <f t="shared" ref="D264:E264" si="70">SUM(D265:D267)</f>
        <v>306221</v>
      </c>
      <c r="E264" s="53">
        <f t="shared" si="70"/>
        <v>355661.76</v>
      </c>
      <c r="F264" s="54">
        <f t="shared" si="69"/>
        <v>116.14545050796647</v>
      </c>
    </row>
    <row r="265" spans="1:6" ht="12.75" customHeight="1" x14ac:dyDescent="0.2">
      <c r="A265" s="55">
        <v>3811</v>
      </c>
      <c r="B265" s="87" t="s">
        <v>564</v>
      </c>
      <c r="C265" s="52" t="s">
        <v>565</v>
      </c>
      <c r="D265" s="244">
        <v>306221</v>
      </c>
      <c r="E265" s="244">
        <v>354264.26</v>
      </c>
      <c r="F265" s="54">
        <f t="shared" si="69"/>
        <v>115.68908076193338</v>
      </c>
    </row>
    <row r="266" spans="1:6" ht="12.75" customHeight="1" x14ac:dyDescent="0.2">
      <c r="A266" s="55">
        <v>3812</v>
      </c>
      <c r="B266" s="87" t="s">
        <v>566</v>
      </c>
      <c r="C266" s="52" t="s">
        <v>567</v>
      </c>
      <c r="D266" s="244"/>
      <c r="E266" s="244">
        <v>1397.5</v>
      </c>
      <c r="F266" s="54" t="str">
        <f t="shared" si="69"/>
        <v>-</v>
      </c>
    </row>
    <row r="267" spans="1:6" ht="12.75" customHeight="1" x14ac:dyDescent="0.2">
      <c r="A267" s="55" t="s">
        <v>568</v>
      </c>
      <c r="B267" s="87" t="s">
        <v>569</v>
      </c>
      <c r="C267" s="52" t="s">
        <v>568</v>
      </c>
      <c r="D267" s="244">
        <v>0</v>
      </c>
      <c r="E267" s="244">
        <v>0</v>
      </c>
      <c r="F267" s="54" t="str">
        <f t="shared" si="69"/>
        <v>-</v>
      </c>
    </row>
    <row r="268" spans="1:6" ht="12.75" customHeight="1" x14ac:dyDescent="0.2">
      <c r="A268" s="55">
        <v>382</v>
      </c>
      <c r="B268" s="88" t="s">
        <v>570</v>
      </c>
      <c r="C268" s="52" t="s">
        <v>571</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572</v>
      </c>
      <c r="C269" s="52" t="s">
        <v>573</v>
      </c>
      <c r="D269" s="244">
        <v>0</v>
      </c>
      <c r="E269" s="244">
        <v>0</v>
      </c>
      <c r="F269" s="54" t="str">
        <f t="shared" si="72"/>
        <v>-</v>
      </c>
    </row>
    <row r="270" spans="1:6" ht="12.75" customHeight="1" x14ac:dyDescent="0.2">
      <c r="A270" s="55">
        <v>3822</v>
      </c>
      <c r="B270" s="87" t="s">
        <v>574</v>
      </c>
      <c r="C270" s="52" t="s">
        <v>575</v>
      </c>
      <c r="D270" s="244">
        <v>0</v>
      </c>
      <c r="E270" s="244">
        <v>0</v>
      </c>
      <c r="F270" s="54" t="str">
        <f t="shared" si="72"/>
        <v>-</v>
      </c>
    </row>
    <row r="271" spans="1:6" ht="12.75" customHeight="1" x14ac:dyDescent="0.2">
      <c r="A271" s="55" t="s">
        <v>576</v>
      </c>
      <c r="B271" s="87" t="s">
        <v>577</v>
      </c>
      <c r="C271" s="52" t="s">
        <v>576</v>
      </c>
      <c r="D271" s="244">
        <v>0</v>
      </c>
      <c r="E271" s="244">
        <v>0</v>
      </c>
      <c r="F271" s="54" t="str">
        <f t="shared" si="72"/>
        <v>-</v>
      </c>
    </row>
    <row r="272" spans="1:6" ht="24" x14ac:dyDescent="0.2">
      <c r="A272" s="55" t="s">
        <v>578</v>
      </c>
      <c r="B272" s="87" t="s">
        <v>579</v>
      </c>
      <c r="C272" s="56" t="s">
        <v>578</v>
      </c>
      <c r="D272" s="244">
        <v>0</v>
      </c>
      <c r="E272" s="244">
        <v>0</v>
      </c>
      <c r="F272" s="54" t="str">
        <f t="shared" si="72"/>
        <v>-</v>
      </c>
    </row>
    <row r="273" spans="1:6" ht="12.75" customHeight="1" x14ac:dyDescent="0.2">
      <c r="A273" s="55">
        <v>383</v>
      </c>
      <c r="B273" s="87" t="s">
        <v>580</v>
      </c>
      <c r="C273" s="52" t="s">
        <v>581</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582</v>
      </c>
      <c r="C274" s="52" t="s">
        <v>583</v>
      </c>
      <c r="D274" s="244">
        <v>0</v>
      </c>
      <c r="E274" s="244">
        <v>0</v>
      </c>
      <c r="F274" s="54" t="str">
        <f t="shared" si="74"/>
        <v>-</v>
      </c>
    </row>
    <row r="275" spans="1:6" ht="12.75" customHeight="1" x14ac:dyDescent="0.2">
      <c r="A275" s="55">
        <v>3832</v>
      </c>
      <c r="B275" s="87" t="s">
        <v>584</v>
      </c>
      <c r="C275" s="52" t="s">
        <v>585</v>
      </c>
      <c r="D275" s="244">
        <v>0</v>
      </c>
      <c r="E275" s="244">
        <v>0</v>
      </c>
      <c r="F275" s="54" t="str">
        <f t="shared" si="74"/>
        <v>-</v>
      </c>
    </row>
    <row r="276" spans="1:6" ht="12.75" customHeight="1" x14ac:dyDescent="0.2">
      <c r="A276" s="55">
        <v>3833</v>
      </c>
      <c r="B276" s="87" t="s">
        <v>586</v>
      </c>
      <c r="C276" s="52" t="s">
        <v>587</v>
      </c>
      <c r="D276" s="244">
        <v>0</v>
      </c>
      <c r="E276" s="244">
        <v>0</v>
      </c>
      <c r="F276" s="54" t="str">
        <f t="shared" si="74"/>
        <v>-</v>
      </c>
    </row>
    <row r="277" spans="1:6" ht="12.75" customHeight="1" x14ac:dyDescent="0.2">
      <c r="A277" s="55">
        <v>3834</v>
      </c>
      <c r="B277" s="87" t="s">
        <v>588</v>
      </c>
      <c r="C277" s="52" t="s">
        <v>589</v>
      </c>
      <c r="D277" s="244">
        <v>0</v>
      </c>
      <c r="E277" s="244">
        <v>0</v>
      </c>
      <c r="F277" s="54" t="str">
        <f t="shared" si="74"/>
        <v>-</v>
      </c>
    </row>
    <row r="278" spans="1:6" ht="12.75" customHeight="1" x14ac:dyDescent="0.2">
      <c r="A278" s="55" t="s">
        <v>590</v>
      </c>
      <c r="B278" s="87" t="s">
        <v>338</v>
      </c>
      <c r="C278" s="52" t="s">
        <v>590</v>
      </c>
      <c r="D278" s="244">
        <v>0</v>
      </c>
      <c r="E278" s="244">
        <v>0</v>
      </c>
      <c r="F278" s="54" t="str">
        <f t="shared" si="74"/>
        <v>-</v>
      </c>
    </row>
    <row r="279" spans="1:6" ht="12.75" customHeight="1" x14ac:dyDescent="0.2">
      <c r="A279" s="55">
        <v>386</v>
      </c>
      <c r="B279" s="88" t="s">
        <v>591</v>
      </c>
      <c r="C279" s="52" t="s">
        <v>592</v>
      </c>
      <c r="D279" s="53">
        <f t="shared" ref="D279:E279" si="75">SUM(D280:D284)</f>
        <v>68204</v>
      </c>
      <c r="E279" s="53">
        <f t="shared" si="75"/>
        <v>715078.4</v>
      </c>
      <c r="F279" s="54">
        <f t="shared" si="74"/>
        <v>1048.4405606709283</v>
      </c>
    </row>
    <row r="280" spans="1:6" ht="24" x14ac:dyDescent="0.2">
      <c r="A280" s="55">
        <v>3861</v>
      </c>
      <c r="B280" s="87" t="s">
        <v>593</v>
      </c>
      <c r="C280" s="52" t="s">
        <v>594</v>
      </c>
      <c r="D280" s="244">
        <v>68204</v>
      </c>
      <c r="E280" s="244">
        <v>715078.4</v>
      </c>
      <c r="F280" s="54">
        <f t="shared" si="74"/>
        <v>1048.4405606709283</v>
      </c>
    </row>
    <row r="281" spans="1:6" ht="24" x14ac:dyDescent="0.2">
      <c r="A281" s="55">
        <v>3862</v>
      </c>
      <c r="B281" s="87" t="s">
        <v>595</v>
      </c>
      <c r="C281" s="52" t="s">
        <v>596</v>
      </c>
      <c r="D281" s="244">
        <v>0</v>
      </c>
      <c r="E281" s="244">
        <v>0</v>
      </c>
      <c r="F281" s="54" t="str">
        <f t="shared" si="74"/>
        <v>-</v>
      </c>
    </row>
    <row r="282" spans="1:6" ht="12.75" customHeight="1" x14ac:dyDescent="0.2">
      <c r="A282" s="55">
        <v>3863</v>
      </c>
      <c r="B282" s="87" t="s">
        <v>597</v>
      </c>
      <c r="C282" s="52" t="s">
        <v>598</v>
      </c>
      <c r="D282" s="244">
        <v>0</v>
      </c>
      <c r="E282" s="244">
        <v>0</v>
      </c>
      <c r="F282" s="54" t="str">
        <f t="shared" si="74"/>
        <v>-</v>
      </c>
    </row>
    <row r="283" spans="1:6" ht="12.75" customHeight="1" x14ac:dyDescent="0.2">
      <c r="A283" s="55" t="s">
        <v>599</v>
      </c>
      <c r="B283" s="87" t="s">
        <v>600</v>
      </c>
      <c r="C283" s="52" t="s">
        <v>599</v>
      </c>
      <c r="D283" s="244">
        <v>0</v>
      </c>
      <c r="E283" s="244">
        <v>0</v>
      </c>
      <c r="F283" s="54" t="str">
        <f t="shared" si="74"/>
        <v>-</v>
      </c>
    </row>
    <row r="284" spans="1:6" ht="24" x14ac:dyDescent="0.2">
      <c r="A284" s="55" t="s">
        <v>601</v>
      </c>
      <c r="B284" s="87" t="s">
        <v>602</v>
      </c>
      <c r="C284" s="56" t="s">
        <v>601</v>
      </c>
      <c r="D284" s="244">
        <v>0</v>
      </c>
      <c r="E284" s="244">
        <v>0</v>
      </c>
      <c r="F284" s="54" t="str">
        <f t="shared" si="74"/>
        <v>-</v>
      </c>
    </row>
    <row r="285" spans="1:6" ht="12.75" customHeight="1" x14ac:dyDescent="0.2">
      <c r="A285" s="55" t="s">
        <v>603</v>
      </c>
      <c r="B285" s="87" t="s">
        <v>604</v>
      </c>
      <c r="C285" s="52" t="s">
        <v>605</v>
      </c>
      <c r="D285" s="244">
        <v>0</v>
      </c>
      <c r="E285" s="244">
        <v>0</v>
      </c>
      <c r="F285" s="54" t="str">
        <f t="shared" ref="F285:F296" si="76">IF(D285&lt;&gt;0,IF(E285/D285&gt;=100,"&gt;&gt;100",E285/D285*100),"-")</f>
        <v>-</v>
      </c>
    </row>
    <row r="286" spans="1:6" ht="12.75" customHeight="1" x14ac:dyDescent="0.2">
      <c r="A286" s="55" t="s">
        <v>603</v>
      </c>
      <c r="B286" s="87" t="s">
        <v>606</v>
      </c>
      <c r="C286" s="52" t="s">
        <v>607</v>
      </c>
      <c r="D286" s="244">
        <v>0</v>
      </c>
      <c r="E286" s="244">
        <v>0</v>
      </c>
      <c r="F286" s="54" t="str">
        <f t="shared" si="76"/>
        <v>-</v>
      </c>
    </row>
    <row r="287" spans="1:6" ht="12.75" customHeight="1" x14ac:dyDescent="0.2">
      <c r="A287" s="55" t="s">
        <v>603</v>
      </c>
      <c r="B287" s="87" t="s">
        <v>608</v>
      </c>
      <c r="C287" s="52" t="s">
        <v>609</v>
      </c>
      <c r="D287" s="53">
        <f t="shared" ref="D287:E287" si="77">IF(D286&gt;=D285,D286-D285,0)</f>
        <v>0</v>
      </c>
      <c r="E287" s="53">
        <f t="shared" si="77"/>
        <v>0</v>
      </c>
      <c r="F287" s="54" t="str">
        <f t="shared" si="76"/>
        <v>-</v>
      </c>
    </row>
    <row r="288" spans="1:6" ht="12.75" customHeight="1" x14ac:dyDescent="0.2">
      <c r="A288" s="55" t="s">
        <v>603</v>
      </c>
      <c r="B288" s="87" t="s">
        <v>610</v>
      </c>
      <c r="C288" s="52" t="s">
        <v>611</v>
      </c>
      <c r="D288" s="53">
        <f t="shared" ref="D288:E288" si="78">IF(D285&gt;=D286,D285-D286,0)</f>
        <v>0</v>
      </c>
      <c r="E288" s="53">
        <f t="shared" si="78"/>
        <v>0</v>
      </c>
      <c r="F288" s="54" t="str">
        <f t="shared" si="76"/>
        <v>-</v>
      </c>
    </row>
    <row r="289" spans="1:6" ht="12.75" customHeight="1" x14ac:dyDescent="0.2">
      <c r="A289" s="55" t="s">
        <v>603</v>
      </c>
      <c r="B289" s="87" t="s">
        <v>612</v>
      </c>
      <c r="C289" s="52" t="s">
        <v>613</v>
      </c>
      <c r="D289" s="53">
        <f t="shared" ref="D289:E289" si="79">D151-D287+D288</f>
        <v>4056895</v>
      </c>
      <c r="E289" s="53">
        <f t="shared" si="79"/>
        <v>5086263.76</v>
      </c>
      <c r="F289" s="54">
        <f t="shared" si="76"/>
        <v>125.37331530641045</v>
      </c>
    </row>
    <row r="290" spans="1:6" ht="12.75" customHeight="1" x14ac:dyDescent="0.2">
      <c r="A290" s="55" t="s">
        <v>603</v>
      </c>
      <c r="B290" s="87" t="s">
        <v>614</v>
      </c>
      <c r="C290" s="52" t="s">
        <v>615</v>
      </c>
      <c r="D290" s="53">
        <f>IF(D6&gt;=D289,D6-D289,0)</f>
        <v>1548437</v>
      </c>
      <c r="E290" s="53">
        <f>IF(E6&gt;=E289,E6-E289,0)</f>
        <v>2117087.34</v>
      </c>
      <c r="F290" s="54">
        <f t="shared" si="76"/>
        <v>136.72415086955425</v>
      </c>
    </row>
    <row r="291" spans="1:6" ht="12.75" customHeight="1" x14ac:dyDescent="0.2">
      <c r="A291" s="55" t="s">
        <v>603</v>
      </c>
      <c r="B291" s="87" t="s">
        <v>616</v>
      </c>
      <c r="C291" s="52" t="s">
        <v>617</v>
      </c>
      <c r="D291" s="53">
        <f>IF(D289&gt;=D6,D289-D6,0)</f>
        <v>0</v>
      </c>
      <c r="E291" s="53">
        <f>IF(E289&gt;=E6,E289-E6,0)</f>
        <v>0</v>
      </c>
      <c r="F291" s="54" t="str">
        <f t="shared" si="76"/>
        <v>-</v>
      </c>
    </row>
    <row r="292" spans="1:6" ht="12.75" customHeight="1" x14ac:dyDescent="0.2">
      <c r="A292" s="55">
        <v>92211</v>
      </c>
      <c r="B292" s="87" t="s">
        <v>618</v>
      </c>
      <c r="C292" s="52" t="s">
        <v>619</v>
      </c>
      <c r="D292" s="244">
        <v>3625430</v>
      </c>
      <c r="E292" s="244">
        <v>5180233.91</v>
      </c>
      <c r="F292" s="54">
        <f t="shared" si="76"/>
        <v>142.88605517138657</v>
      </c>
    </row>
    <row r="293" spans="1:6" ht="12.75" customHeight="1" x14ac:dyDescent="0.2">
      <c r="A293" s="55">
        <v>92221</v>
      </c>
      <c r="B293" s="87" t="s">
        <v>620</v>
      </c>
      <c r="C293" s="52" t="s">
        <v>621</v>
      </c>
      <c r="D293" s="244">
        <v>0</v>
      </c>
      <c r="E293" s="244">
        <v>0</v>
      </c>
      <c r="F293" s="54" t="str">
        <f t="shared" si="76"/>
        <v>-</v>
      </c>
    </row>
    <row r="294" spans="1:6" ht="12.75" customHeight="1" x14ac:dyDescent="0.2">
      <c r="A294" s="55">
        <v>96</v>
      </c>
      <c r="B294" s="87" t="s">
        <v>622</v>
      </c>
      <c r="C294" s="52" t="s">
        <v>623</v>
      </c>
      <c r="D294" s="244">
        <v>0</v>
      </c>
      <c r="E294" s="244">
        <v>1385737.84</v>
      </c>
      <c r="F294" s="54" t="str">
        <f t="shared" si="76"/>
        <v>-</v>
      </c>
    </row>
    <row r="295" spans="1:6" ht="24" x14ac:dyDescent="0.2">
      <c r="A295" s="55">
        <v>9661</v>
      </c>
      <c r="B295" s="87" t="s">
        <v>624</v>
      </c>
      <c r="C295" s="52" t="s">
        <v>625</v>
      </c>
      <c r="D295" s="244">
        <v>0</v>
      </c>
      <c r="E295" s="244">
        <v>129.24</v>
      </c>
      <c r="F295" s="54" t="str">
        <f t="shared" si="76"/>
        <v>-</v>
      </c>
    </row>
    <row r="296" spans="1:6" ht="12.75" customHeight="1" x14ac:dyDescent="0.2">
      <c r="A296" s="57" t="s">
        <v>626</v>
      </c>
      <c r="B296" s="235" t="s">
        <v>627</v>
      </c>
      <c r="C296" s="58" t="s">
        <v>626</v>
      </c>
      <c r="D296" s="245">
        <v>0</v>
      </c>
      <c r="E296" s="245">
        <v>0</v>
      </c>
      <c r="F296" s="59" t="str">
        <f t="shared" si="76"/>
        <v>-</v>
      </c>
    </row>
    <row r="297" spans="1:6" s="77" customFormat="1" ht="20.100000000000001" customHeight="1" x14ac:dyDescent="0.2">
      <c r="A297" s="353" t="s">
        <v>628</v>
      </c>
      <c r="B297" s="354"/>
      <c r="C297" s="221"/>
      <c r="D297" s="60"/>
      <c r="E297" s="60"/>
      <c r="F297" s="61"/>
    </row>
    <row r="298" spans="1:6" ht="12.75" customHeight="1" x14ac:dyDescent="0.2">
      <c r="A298" s="55">
        <v>7</v>
      </c>
      <c r="B298" s="87" t="s">
        <v>629</v>
      </c>
      <c r="C298" s="52" t="s">
        <v>630</v>
      </c>
      <c r="D298" s="53">
        <f t="shared" ref="D298:E298" si="80">D299+D311+D344+D348</f>
        <v>10184</v>
      </c>
      <c r="E298" s="53">
        <f t="shared" si="80"/>
        <v>198771.03</v>
      </c>
      <c r="F298" s="54">
        <f t="shared" ref="F298:F418" si="81">IF(D298&lt;&gt;0,IF(E298/D298&gt;=100,"&gt;&gt;100",E298/D298*100),"-")</f>
        <v>1951.7972309505105</v>
      </c>
    </row>
    <row r="299" spans="1:6" ht="12.75" customHeight="1" x14ac:dyDescent="0.2">
      <c r="A299" s="55">
        <v>71</v>
      </c>
      <c r="B299" s="87" t="s">
        <v>631</v>
      </c>
      <c r="C299" s="52" t="s">
        <v>632</v>
      </c>
      <c r="D299" s="53">
        <f t="shared" ref="D299:E299" si="82">D300+D304</f>
        <v>0</v>
      </c>
      <c r="E299" s="53">
        <f t="shared" si="82"/>
        <v>181900</v>
      </c>
      <c r="F299" s="54" t="str">
        <f t="shared" si="81"/>
        <v>-</v>
      </c>
    </row>
    <row r="300" spans="1:6" ht="24" x14ac:dyDescent="0.2">
      <c r="A300" s="55">
        <v>711</v>
      </c>
      <c r="B300" s="87" t="s">
        <v>633</v>
      </c>
      <c r="C300" s="52" t="s">
        <v>634</v>
      </c>
      <c r="D300" s="53">
        <f t="shared" ref="D300:E300" si="83">SUM(D301:D303)</f>
        <v>0</v>
      </c>
      <c r="E300" s="53">
        <f t="shared" si="83"/>
        <v>181900</v>
      </c>
      <c r="F300" s="54" t="str">
        <f t="shared" si="81"/>
        <v>-</v>
      </c>
    </row>
    <row r="301" spans="1:6" ht="12.75" customHeight="1" x14ac:dyDescent="0.2">
      <c r="A301" s="55">
        <v>7111</v>
      </c>
      <c r="B301" s="87" t="s">
        <v>635</v>
      </c>
      <c r="C301" s="52" t="s">
        <v>636</v>
      </c>
      <c r="D301" s="244"/>
      <c r="E301" s="244">
        <v>181900</v>
      </c>
      <c r="F301" s="54" t="str">
        <f t="shared" si="81"/>
        <v>-</v>
      </c>
    </row>
    <row r="302" spans="1:6" ht="12.75" customHeight="1" x14ac:dyDescent="0.2">
      <c r="A302" s="55">
        <v>7112</v>
      </c>
      <c r="B302" s="87" t="s">
        <v>637</v>
      </c>
      <c r="C302" s="52" t="s">
        <v>638</v>
      </c>
      <c r="D302" s="244">
        <v>0</v>
      </c>
      <c r="E302" s="244">
        <v>0</v>
      </c>
      <c r="F302" s="54" t="str">
        <f t="shared" si="81"/>
        <v>-</v>
      </c>
    </row>
    <row r="303" spans="1:6" ht="12.75" customHeight="1" x14ac:dyDescent="0.2">
      <c r="A303" s="55">
        <v>7113</v>
      </c>
      <c r="B303" s="87" t="s">
        <v>639</v>
      </c>
      <c r="C303" s="52" t="s">
        <v>640</v>
      </c>
      <c r="D303" s="244">
        <v>0</v>
      </c>
      <c r="E303" s="244">
        <v>0</v>
      </c>
      <c r="F303" s="54" t="str">
        <f t="shared" si="81"/>
        <v>-</v>
      </c>
    </row>
    <row r="304" spans="1:6" ht="12.75" customHeight="1" x14ac:dyDescent="0.2">
      <c r="A304" s="55">
        <v>712</v>
      </c>
      <c r="B304" s="87" t="s">
        <v>641</v>
      </c>
      <c r="C304" s="52" t="s">
        <v>642</v>
      </c>
      <c r="D304" s="53">
        <f t="shared" ref="D304:E304" si="84">SUM(D305:D310)</f>
        <v>0</v>
      </c>
      <c r="E304" s="53">
        <f t="shared" si="84"/>
        <v>0</v>
      </c>
      <c r="F304" s="54" t="str">
        <f t="shared" si="81"/>
        <v>-</v>
      </c>
    </row>
    <row r="305" spans="1:6" ht="12.75" customHeight="1" x14ac:dyDescent="0.2">
      <c r="A305" s="55">
        <v>7121</v>
      </c>
      <c r="B305" s="87" t="s">
        <v>643</v>
      </c>
      <c r="C305" s="52" t="s">
        <v>644</v>
      </c>
      <c r="D305" s="244">
        <v>0</v>
      </c>
      <c r="E305" s="244">
        <v>0</v>
      </c>
      <c r="F305" s="54" t="str">
        <f t="shared" si="81"/>
        <v>-</v>
      </c>
    </row>
    <row r="306" spans="1:6" ht="12.75" customHeight="1" x14ac:dyDescent="0.2">
      <c r="A306" s="55">
        <v>7122</v>
      </c>
      <c r="B306" s="87" t="s">
        <v>645</v>
      </c>
      <c r="C306" s="52" t="s">
        <v>646</v>
      </c>
      <c r="D306" s="244">
        <v>0</v>
      </c>
      <c r="E306" s="244">
        <v>0</v>
      </c>
      <c r="F306" s="54" t="str">
        <f t="shared" si="81"/>
        <v>-</v>
      </c>
    </row>
    <row r="307" spans="1:6" ht="12.75" customHeight="1" x14ac:dyDescent="0.2">
      <c r="A307" s="55">
        <v>7123</v>
      </c>
      <c r="B307" s="87" t="s">
        <v>647</v>
      </c>
      <c r="C307" s="52" t="s">
        <v>648</v>
      </c>
      <c r="D307" s="244">
        <v>0</v>
      </c>
      <c r="E307" s="244">
        <v>0</v>
      </c>
      <c r="F307" s="54" t="str">
        <f t="shared" si="81"/>
        <v>-</v>
      </c>
    </row>
    <row r="308" spans="1:6" ht="12.75" customHeight="1" x14ac:dyDescent="0.2">
      <c r="A308" s="55">
        <v>7124</v>
      </c>
      <c r="B308" s="87" t="s">
        <v>649</v>
      </c>
      <c r="C308" s="52" t="s">
        <v>650</v>
      </c>
      <c r="D308" s="244">
        <v>0</v>
      </c>
      <c r="E308" s="244">
        <v>0</v>
      </c>
      <c r="F308" s="54" t="str">
        <f t="shared" si="81"/>
        <v>-</v>
      </c>
    </row>
    <row r="309" spans="1:6" ht="12.75" customHeight="1" x14ac:dyDescent="0.2">
      <c r="A309" s="55">
        <v>7125</v>
      </c>
      <c r="B309" s="87" t="s">
        <v>651</v>
      </c>
      <c r="C309" s="52" t="s">
        <v>652</v>
      </c>
      <c r="D309" s="244">
        <v>0</v>
      </c>
      <c r="E309" s="244">
        <v>0</v>
      </c>
      <c r="F309" s="54" t="str">
        <f t="shared" si="81"/>
        <v>-</v>
      </c>
    </row>
    <row r="310" spans="1:6" ht="12.75" customHeight="1" x14ac:dyDescent="0.2">
      <c r="A310" s="55">
        <v>7126</v>
      </c>
      <c r="B310" s="87" t="s">
        <v>653</v>
      </c>
      <c r="C310" s="52" t="s">
        <v>654</v>
      </c>
      <c r="D310" s="244">
        <v>0</v>
      </c>
      <c r="E310" s="244">
        <v>0</v>
      </c>
      <c r="F310" s="54" t="str">
        <f t="shared" si="81"/>
        <v>-</v>
      </c>
    </row>
    <row r="311" spans="1:6" ht="24" x14ac:dyDescent="0.2">
      <c r="A311" s="55">
        <v>72</v>
      </c>
      <c r="B311" s="234" t="s">
        <v>655</v>
      </c>
      <c r="C311" s="52" t="s">
        <v>656</v>
      </c>
      <c r="D311" s="53">
        <f t="shared" ref="D311:E311" si="85">D312+D317+D326+D331+D336+D339</f>
        <v>10184</v>
      </c>
      <c r="E311" s="53">
        <f t="shared" si="85"/>
        <v>16871.03</v>
      </c>
      <c r="F311" s="54">
        <f t="shared" si="81"/>
        <v>165.66211704634719</v>
      </c>
    </row>
    <row r="312" spans="1:6" ht="12.75" customHeight="1" x14ac:dyDescent="0.2">
      <c r="A312" s="55">
        <v>721</v>
      </c>
      <c r="B312" s="87" t="s">
        <v>657</v>
      </c>
      <c r="C312" s="52" t="s">
        <v>658</v>
      </c>
      <c r="D312" s="53">
        <f t="shared" ref="D312:E312" si="86">SUM(D313:D316)</f>
        <v>10184</v>
      </c>
      <c r="E312" s="53">
        <f t="shared" si="86"/>
        <v>16871.03</v>
      </c>
      <c r="F312" s="54">
        <f t="shared" si="81"/>
        <v>165.66211704634719</v>
      </c>
    </row>
    <row r="313" spans="1:6" ht="12.75" customHeight="1" x14ac:dyDescent="0.2">
      <c r="A313" s="55">
        <v>7211</v>
      </c>
      <c r="B313" s="87" t="s">
        <v>659</v>
      </c>
      <c r="C313" s="52" t="s">
        <v>660</v>
      </c>
      <c r="D313" s="244">
        <v>2834</v>
      </c>
      <c r="E313" s="244">
        <v>1271.03</v>
      </c>
      <c r="F313" s="54">
        <f t="shared" si="81"/>
        <v>44.849329569513053</v>
      </c>
    </row>
    <row r="314" spans="1:6" ht="12.75" customHeight="1" x14ac:dyDescent="0.2">
      <c r="A314" s="55">
        <v>7212</v>
      </c>
      <c r="B314" s="87" t="s">
        <v>661</v>
      </c>
      <c r="C314" s="52" t="s">
        <v>662</v>
      </c>
      <c r="D314" s="244">
        <v>0</v>
      </c>
      <c r="E314" s="244">
        <v>0</v>
      </c>
      <c r="F314" s="54" t="str">
        <f t="shared" si="81"/>
        <v>-</v>
      </c>
    </row>
    <row r="315" spans="1:6" ht="12.75" customHeight="1" x14ac:dyDescent="0.2">
      <c r="A315" s="55">
        <v>7213</v>
      </c>
      <c r="B315" s="87" t="s">
        <v>663</v>
      </c>
      <c r="C315" s="52" t="s">
        <v>664</v>
      </c>
      <c r="D315" s="244">
        <v>0</v>
      </c>
      <c r="E315" s="244">
        <v>0</v>
      </c>
      <c r="F315" s="54" t="str">
        <f t="shared" si="81"/>
        <v>-</v>
      </c>
    </row>
    <row r="316" spans="1:6" ht="12.75" customHeight="1" x14ac:dyDescent="0.2">
      <c r="A316" s="55">
        <v>7214</v>
      </c>
      <c r="B316" s="87" t="s">
        <v>665</v>
      </c>
      <c r="C316" s="52" t="s">
        <v>666</v>
      </c>
      <c r="D316" s="244">
        <v>7350</v>
      </c>
      <c r="E316" s="244">
        <v>15600</v>
      </c>
      <c r="F316" s="54">
        <f t="shared" si="81"/>
        <v>212.24489795918367</v>
      </c>
    </row>
    <row r="317" spans="1:6" ht="12.75" customHeight="1" x14ac:dyDescent="0.2">
      <c r="A317" s="55">
        <v>722</v>
      </c>
      <c r="B317" s="87" t="s">
        <v>667</v>
      </c>
      <c r="C317" s="52" t="s">
        <v>668</v>
      </c>
      <c r="D317" s="53">
        <f t="shared" ref="D317:E317" si="87">SUM(D318:D325)</f>
        <v>0</v>
      </c>
      <c r="E317" s="53">
        <f t="shared" si="87"/>
        <v>0</v>
      </c>
      <c r="F317" s="54" t="str">
        <f t="shared" si="81"/>
        <v>-</v>
      </c>
    </row>
    <row r="318" spans="1:6" ht="12.75" customHeight="1" x14ac:dyDescent="0.2">
      <c r="A318" s="55">
        <v>7221</v>
      </c>
      <c r="B318" s="87" t="s">
        <v>669</v>
      </c>
      <c r="C318" s="52" t="s">
        <v>670</v>
      </c>
      <c r="D318" s="244">
        <v>0</v>
      </c>
      <c r="E318" s="244">
        <v>0</v>
      </c>
      <c r="F318" s="54" t="str">
        <f t="shared" si="81"/>
        <v>-</v>
      </c>
    </row>
    <row r="319" spans="1:6" ht="12.75" customHeight="1" x14ac:dyDescent="0.2">
      <c r="A319" s="55">
        <v>7222</v>
      </c>
      <c r="B319" s="87" t="s">
        <v>671</v>
      </c>
      <c r="C319" s="52" t="s">
        <v>672</v>
      </c>
      <c r="D319" s="244">
        <v>0</v>
      </c>
      <c r="E319" s="244">
        <v>0</v>
      </c>
      <c r="F319" s="54" t="str">
        <f t="shared" si="81"/>
        <v>-</v>
      </c>
    </row>
    <row r="320" spans="1:6" ht="12.75" customHeight="1" x14ac:dyDescent="0.2">
      <c r="A320" s="55">
        <v>7223</v>
      </c>
      <c r="B320" s="87" t="s">
        <v>673</v>
      </c>
      <c r="C320" s="52" t="s">
        <v>674</v>
      </c>
      <c r="D320" s="244">
        <v>0</v>
      </c>
      <c r="E320" s="244">
        <v>0</v>
      </c>
      <c r="F320" s="54" t="str">
        <f t="shared" si="81"/>
        <v>-</v>
      </c>
    </row>
    <row r="321" spans="1:6" ht="12.75" customHeight="1" x14ac:dyDescent="0.2">
      <c r="A321" s="55">
        <v>7224</v>
      </c>
      <c r="B321" s="87" t="s">
        <v>675</v>
      </c>
      <c r="C321" s="52" t="s">
        <v>676</v>
      </c>
      <c r="D321" s="244">
        <v>0</v>
      </c>
      <c r="E321" s="244">
        <v>0</v>
      </c>
      <c r="F321" s="54" t="str">
        <f t="shared" si="81"/>
        <v>-</v>
      </c>
    </row>
    <row r="322" spans="1:6" ht="12.75" customHeight="1" x14ac:dyDescent="0.2">
      <c r="A322" s="55">
        <v>7225</v>
      </c>
      <c r="B322" s="87" t="s">
        <v>677</v>
      </c>
      <c r="C322" s="52" t="s">
        <v>678</v>
      </c>
      <c r="D322" s="244">
        <v>0</v>
      </c>
      <c r="E322" s="244">
        <v>0</v>
      </c>
      <c r="F322" s="54" t="str">
        <f t="shared" si="81"/>
        <v>-</v>
      </c>
    </row>
    <row r="323" spans="1:6" ht="12.75" customHeight="1" x14ac:dyDescent="0.2">
      <c r="A323" s="55">
        <v>7226</v>
      </c>
      <c r="B323" s="87" t="s">
        <v>679</v>
      </c>
      <c r="C323" s="52" t="s">
        <v>680</v>
      </c>
      <c r="D323" s="244">
        <v>0</v>
      </c>
      <c r="E323" s="244">
        <v>0</v>
      </c>
      <c r="F323" s="54" t="str">
        <f t="shared" si="81"/>
        <v>-</v>
      </c>
    </row>
    <row r="324" spans="1:6" ht="12.75" customHeight="1" x14ac:dyDescent="0.2">
      <c r="A324" s="55">
        <v>7227</v>
      </c>
      <c r="B324" s="87" t="s">
        <v>681</v>
      </c>
      <c r="C324" s="52" t="s">
        <v>682</v>
      </c>
      <c r="D324" s="244">
        <v>0</v>
      </c>
      <c r="E324" s="244">
        <v>0</v>
      </c>
      <c r="F324" s="54" t="str">
        <f t="shared" si="81"/>
        <v>-</v>
      </c>
    </row>
    <row r="325" spans="1:6" ht="12.75" customHeight="1" x14ac:dyDescent="0.2">
      <c r="A325" s="55" t="s">
        <v>683</v>
      </c>
      <c r="B325" s="87" t="s">
        <v>684</v>
      </c>
      <c r="C325" s="52" t="s">
        <v>683</v>
      </c>
      <c r="D325" s="244">
        <v>0</v>
      </c>
      <c r="E325" s="244">
        <v>0</v>
      </c>
      <c r="F325" s="54" t="str">
        <f t="shared" si="81"/>
        <v>-</v>
      </c>
    </row>
    <row r="326" spans="1:6" ht="12.75" customHeight="1" x14ac:dyDescent="0.2">
      <c r="A326" s="55">
        <v>723</v>
      </c>
      <c r="B326" s="234" t="s">
        <v>685</v>
      </c>
      <c r="C326" s="52" t="s">
        <v>686</v>
      </c>
      <c r="D326" s="53">
        <f t="shared" ref="D326:E326" si="88">SUM(D327:D330)</f>
        <v>0</v>
      </c>
      <c r="E326" s="53">
        <f t="shared" si="88"/>
        <v>0</v>
      </c>
      <c r="F326" s="54" t="str">
        <f t="shared" si="81"/>
        <v>-</v>
      </c>
    </row>
    <row r="327" spans="1:6" ht="12.75" customHeight="1" x14ac:dyDescent="0.2">
      <c r="A327" s="55">
        <v>7231</v>
      </c>
      <c r="B327" s="87" t="s">
        <v>687</v>
      </c>
      <c r="C327" s="52" t="s">
        <v>688</v>
      </c>
      <c r="D327" s="244">
        <v>0</v>
      </c>
      <c r="E327" s="244">
        <v>0</v>
      </c>
      <c r="F327" s="54" t="str">
        <f t="shared" si="81"/>
        <v>-</v>
      </c>
    </row>
    <row r="328" spans="1:6" ht="12.75" customHeight="1" x14ac:dyDescent="0.2">
      <c r="A328" s="55">
        <v>7232</v>
      </c>
      <c r="B328" s="87" t="s">
        <v>689</v>
      </c>
      <c r="C328" s="52" t="s">
        <v>690</v>
      </c>
      <c r="D328" s="244">
        <v>0</v>
      </c>
      <c r="E328" s="244">
        <v>0</v>
      </c>
      <c r="F328" s="54" t="str">
        <f t="shared" si="81"/>
        <v>-</v>
      </c>
    </row>
    <row r="329" spans="1:6" ht="12.75" customHeight="1" x14ac:dyDescent="0.2">
      <c r="A329" s="55">
        <v>7233</v>
      </c>
      <c r="B329" s="87" t="s">
        <v>691</v>
      </c>
      <c r="C329" s="52" t="s">
        <v>692</v>
      </c>
      <c r="D329" s="244">
        <v>0</v>
      </c>
      <c r="E329" s="244">
        <v>0</v>
      </c>
      <c r="F329" s="54" t="str">
        <f t="shared" si="81"/>
        <v>-</v>
      </c>
    </row>
    <row r="330" spans="1:6" ht="12.75" customHeight="1" x14ac:dyDescent="0.2">
      <c r="A330" s="55">
        <v>7234</v>
      </c>
      <c r="B330" s="234" t="s">
        <v>693</v>
      </c>
      <c r="C330" s="52" t="s">
        <v>694</v>
      </c>
      <c r="D330" s="244">
        <v>0</v>
      </c>
      <c r="E330" s="244">
        <v>0</v>
      </c>
      <c r="F330" s="54" t="str">
        <f t="shared" si="81"/>
        <v>-</v>
      </c>
    </row>
    <row r="331" spans="1:6" ht="24" x14ac:dyDescent="0.2">
      <c r="A331" s="55">
        <v>724</v>
      </c>
      <c r="B331" s="234" t="s">
        <v>695</v>
      </c>
      <c r="C331" s="52" t="s">
        <v>696</v>
      </c>
      <c r="D331" s="53">
        <f t="shared" ref="D331:E331" si="89">SUM(D332:D335)</f>
        <v>0</v>
      </c>
      <c r="E331" s="53">
        <f t="shared" si="89"/>
        <v>0</v>
      </c>
      <c r="F331" s="54" t="str">
        <f t="shared" si="81"/>
        <v>-</v>
      </c>
    </row>
    <row r="332" spans="1:6" ht="12.75" customHeight="1" x14ac:dyDescent="0.2">
      <c r="A332" s="55">
        <v>7241</v>
      </c>
      <c r="B332" s="87" t="s">
        <v>697</v>
      </c>
      <c r="C332" s="52" t="s">
        <v>698</v>
      </c>
      <c r="D332" s="244">
        <v>0</v>
      </c>
      <c r="E332" s="244">
        <v>0</v>
      </c>
      <c r="F332" s="54" t="str">
        <f t="shared" si="81"/>
        <v>-</v>
      </c>
    </row>
    <row r="333" spans="1:6" ht="12.75" customHeight="1" x14ac:dyDescent="0.2">
      <c r="A333" s="55">
        <v>7242</v>
      </c>
      <c r="B333" s="87" t="s">
        <v>699</v>
      </c>
      <c r="C333" s="52" t="s">
        <v>700</v>
      </c>
      <c r="D333" s="244">
        <v>0</v>
      </c>
      <c r="E333" s="244">
        <v>0</v>
      </c>
      <c r="F333" s="54" t="str">
        <f t="shared" si="81"/>
        <v>-</v>
      </c>
    </row>
    <row r="334" spans="1:6" ht="12.75" customHeight="1" x14ac:dyDescent="0.2">
      <c r="A334" s="55">
        <v>7243</v>
      </c>
      <c r="B334" s="87" t="s">
        <v>701</v>
      </c>
      <c r="C334" s="52" t="s">
        <v>702</v>
      </c>
      <c r="D334" s="244">
        <v>0</v>
      </c>
      <c r="E334" s="244">
        <v>0</v>
      </c>
      <c r="F334" s="54" t="str">
        <f t="shared" si="81"/>
        <v>-</v>
      </c>
    </row>
    <row r="335" spans="1:6" ht="12.75" customHeight="1" x14ac:dyDescent="0.2">
      <c r="A335" s="55">
        <v>7244</v>
      </c>
      <c r="B335" s="87" t="s">
        <v>703</v>
      </c>
      <c r="C335" s="52" t="s">
        <v>704</v>
      </c>
      <c r="D335" s="244">
        <v>0</v>
      </c>
      <c r="E335" s="244">
        <v>0</v>
      </c>
      <c r="F335" s="54" t="str">
        <f t="shared" si="81"/>
        <v>-</v>
      </c>
    </row>
    <row r="336" spans="1:6" ht="12.75" customHeight="1" x14ac:dyDescent="0.2">
      <c r="A336" s="55">
        <v>725</v>
      </c>
      <c r="B336" s="87" t="s">
        <v>705</v>
      </c>
      <c r="C336" s="52" t="s">
        <v>706</v>
      </c>
      <c r="D336" s="53">
        <f t="shared" ref="D336:E336" si="90">SUM(D337:D338)</f>
        <v>0</v>
      </c>
      <c r="E336" s="53">
        <f t="shared" si="90"/>
        <v>0</v>
      </c>
      <c r="F336" s="54" t="str">
        <f t="shared" si="81"/>
        <v>-</v>
      </c>
    </row>
    <row r="337" spans="1:6" ht="12.75" customHeight="1" x14ac:dyDescent="0.2">
      <c r="A337" s="55">
        <v>7251</v>
      </c>
      <c r="B337" s="87" t="s">
        <v>707</v>
      </c>
      <c r="C337" s="52" t="s">
        <v>708</v>
      </c>
      <c r="D337" s="244">
        <v>0</v>
      </c>
      <c r="E337" s="244">
        <v>0</v>
      </c>
      <c r="F337" s="54" t="str">
        <f t="shared" si="81"/>
        <v>-</v>
      </c>
    </row>
    <row r="338" spans="1:6" ht="12.75" customHeight="1" x14ac:dyDescent="0.2">
      <c r="A338" s="55">
        <v>7252</v>
      </c>
      <c r="B338" s="87" t="s">
        <v>709</v>
      </c>
      <c r="C338" s="52" t="s">
        <v>710</v>
      </c>
      <c r="D338" s="244">
        <v>0</v>
      </c>
      <c r="E338" s="244">
        <v>0</v>
      </c>
      <c r="F338" s="54" t="str">
        <f t="shared" si="81"/>
        <v>-</v>
      </c>
    </row>
    <row r="339" spans="1:6" ht="12.75" customHeight="1" x14ac:dyDescent="0.2">
      <c r="A339" s="55">
        <v>726</v>
      </c>
      <c r="B339" s="87" t="s">
        <v>711</v>
      </c>
      <c r="C339" s="52" t="s">
        <v>712</v>
      </c>
      <c r="D339" s="53">
        <f t="shared" ref="D339:E339" si="91">SUM(D340:D343)</f>
        <v>0</v>
      </c>
      <c r="E339" s="53">
        <f t="shared" si="91"/>
        <v>0</v>
      </c>
      <c r="F339" s="54" t="str">
        <f t="shared" si="81"/>
        <v>-</v>
      </c>
    </row>
    <row r="340" spans="1:6" ht="12.75" customHeight="1" x14ac:dyDescent="0.2">
      <c r="A340" s="55">
        <v>7261</v>
      </c>
      <c r="B340" s="87" t="s">
        <v>713</v>
      </c>
      <c r="C340" s="52" t="s">
        <v>714</v>
      </c>
      <c r="D340" s="244">
        <v>0</v>
      </c>
      <c r="E340" s="244">
        <v>0</v>
      </c>
      <c r="F340" s="54" t="str">
        <f t="shared" si="81"/>
        <v>-</v>
      </c>
    </row>
    <row r="341" spans="1:6" ht="12.75" customHeight="1" x14ac:dyDescent="0.2">
      <c r="A341" s="55">
        <v>7262</v>
      </c>
      <c r="B341" s="87" t="s">
        <v>715</v>
      </c>
      <c r="C341" s="52" t="s">
        <v>716</v>
      </c>
      <c r="D341" s="244">
        <v>0</v>
      </c>
      <c r="E341" s="244">
        <v>0</v>
      </c>
      <c r="F341" s="54" t="str">
        <f t="shared" si="81"/>
        <v>-</v>
      </c>
    </row>
    <row r="342" spans="1:6" ht="12.75" customHeight="1" x14ac:dyDescent="0.2">
      <c r="A342" s="55">
        <v>7263</v>
      </c>
      <c r="B342" s="87" t="s">
        <v>717</v>
      </c>
      <c r="C342" s="52" t="s">
        <v>718</v>
      </c>
      <c r="D342" s="244">
        <v>0</v>
      </c>
      <c r="E342" s="244">
        <v>0</v>
      </c>
      <c r="F342" s="54" t="str">
        <f t="shared" si="81"/>
        <v>-</v>
      </c>
    </row>
    <row r="343" spans="1:6" ht="12.75" customHeight="1" x14ac:dyDescent="0.2">
      <c r="A343" s="55">
        <v>7264</v>
      </c>
      <c r="B343" s="87" t="s">
        <v>719</v>
      </c>
      <c r="C343" s="52" t="s">
        <v>720</v>
      </c>
      <c r="D343" s="244">
        <v>0</v>
      </c>
      <c r="E343" s="244">
        <v>0</v>
      </c>
      <c r="F343" s="54" t="str">
        <f t="shared" si="81"/>
        <v>-</v>
      </c>
    </row>
    <row r="344" spans="1:6" ht="24" x14ac:dyDescent="0.2">
      <c r="A344" s="55">
        <v>73</v>
      </c>
      <c r="B344" s="87" t="s">
        <v>721</v>
      </c>
      <c r="C344" s="52" t="s">
        <v>722</v>
      </c>
      <c r="D344" s="53">
        <f t="shared" ref="D344:E344" si="92">D345</f>
        <v>0</v>
      </c>
      <c r="E344" s="53">
        <f t="shared" si="92"/>
        <v>0</v>
      </c>
      <c r="F344" s="54" t="str">
        <f t="shared" si="81"/>
        <v>-</v>
      </c>
    </row>
    <row r="345" spans="1:6" ht="24" x14ac:dyDescent="0.2">
      <c r="A345" s="55">
        <v>731</v>
      </c>
      <c r="B345" s="87" t="s">
        <v>723</v>
      </c>
      <c r="C345" s="52" t="s">
        <v>724</v>
      </c>
      <c r="D345" s="53">
        <f t="shared" ref="D345:E345" si="93">SUM(D346:D347)</f>
        <v>0</v>
      </c>
      <c r="E345" s="53">
        <f t="shared" si="93"/>
        <v>0</v>
      </c>
      <c r="F345" s="54" t="str">
        <f t="shared" si="81"/>
        <v>-</v>
      </c>
    </row>
    <row r="346" spans="1:6" ht="12.75" customHeight="1" x14ac:dyDescent="0.2">
      <c r="A346" s="55">
        <v>7311</v>
      </c>
      <c r="B346" s="87" t="s">
        <v>725</v>
      </c>
      <c r="C346" s="52" t="s">
        <v>726</v>
      </c>
      <c r="D346" s="244">
        <v>0</v>
      </c>
      <c r="E346" s="244">
        <v>0</v>
      </c>
      <c r="F346" s="54" t="str">
        <f t="shared" si="81"/>
        <v>-</v>
      </c>
    </row>
    <row r="347" spans="1:6" ht="12.75" customHeight="1" x14ac:dyDescent="0.2">
      <c r="A347" s="55">
        <v>7312</v>
      </c>
      <c r="B347" s="87" t="s">
        <v>727</v>
      </c>
      <c r="C347" s="52" t="s">
        <v>728</v>
      </c>
      <c r="D347" s="244">
        <v>0</v>
      </c>
      <c r="E347" s="244">
        <v>0</v>
      </c>
      <c r="F347" s="54" t="str">
        <f t="shared" si="81"/>
        <v>-</v>
      </c>
    </row>
    <row r="348" spans="1:6" ht="12.75" customHeight="1" x14ac:dyDescent="0.2">
      <c r="A348" s="55">
        <v>74</v>
      </c>
      <c r="B348" s="87" t="s">
        <v>729</v>
      </c>
      <c r="C348" s="52" t="s">
        <v>730</v>
      </c>
      <c r="D348" s="53">
        <f t="shared" ref="D348:E348" si="94">D349</f>
        <v>0</v>
      </c>
      <c r="E348" s="53">
        <f t="shared" si="94"/>
        <v>0</v>
      </c>
      <c r="F348" s="54" t="str">
        <f t="shared" si="81"/>
        <v>-</v>
      </c>
    </row>
    <row r="349" spans="1:6" ht="12.75" customHeight="1" x14ac:dyDescent="0.2">
      <c r="A349" s="55">
        <v>741</v>
      </c>
      <c r="B349" s="87" t="s">
        <v>731</v>
      </c>
      <c r="C349" s="52" t="s">
        <v>732</v>
      </c>
      <c r="D349" s="244">
        <v>0</v>
      </c>
      <c r="E349" s="244">
        <v>0</v>
      </c>
      <c r="F349" s="54" t="str">
        <f t="shared" si="81"/>
        <v>-</v>
      </c>
    </row>
    <row r="350" spans="1:6" ht="12.75" customHeight="1" x14ac:dyDescent="0.2">
      <c r="A350" s="55">
        <v>4</v>
      </c>
      <c r="B350" s="87" t="s">
        <v>733</v>
      </c>
      <c r="C350" s="52" t="s">
        <v>734</v>
      </c>
      <c r="D350" s="53">
        <f t="shared" ref="D350:E350" si="95">D351+D363+D396+D400+D402</f>
        <v>1785106</v>
      </c>
      <c r="E350" s="53">
        <f t="shared" si="95"/>
        <v>1736081.8900000001</v>
      </c>
      <c r="F350" s="54">
        <f t="shared" si="81"/>
        <v>97.253714345254565</v>
      </c>
    </row>
    <row r="351" spans="1:6" ht="12.75" customHeight="1" x14ac:dyDescent="0.2">
      <c r="A351" s="55">
        <v>41</v>
      </c>
      <c r="B351" s="87" t="s">
        <v>735</v>
      </c>
      <c r="C351" s="52" t="s">
        <v>736</v>
      </c>
      <c r="D351" s="53">
        <f t="shared" ref="D351:E351" si="96">D352+D356</f>
        <v>0</v>
      </c>
      <c r="E351" s="53">
        <f t="shared" si="96"/>
        <v>0</v>
      </c>
      <c r="F351" s="54" t="str">
        <f t="shared" si="81"/>
        <v>-</v>
      </c>
    </row>
    <row r="352" spans="1:6" ht="12.75" customHeight="1" x14ac:dyDescent="0.2">
      <c r="A352" s="55">
        <v>411</v>
      </c>
      <c r="B352" s="87" t="s">
        <v>737</v>
      </c>
      <c r="C352" s="52" t="s">
        <v>738</v>
      </c>
      <c r="D352" s="53">
        <f t="shared" ref="D352:E352" si="97">SUM(D353:D355)</f>
        <v>0</v>
      </c>
      <c r="E352" s="53">
        <f t="shared" si="97"/>
        <v>0</v>
      </c>
      <c r="F352" s="54" t="str">
        <f t="shared" si="81"/>
        <v>-</v>
      </c>
    </row>
    <row r="353" spans="1:6" ht="12.75" customHeight="1" x14ac:dyDescent="0.2">
      <c r="A353" s="55">
        <v>4111</v>
      </c>
      <c r="B353" s="87" t="s">
        <v>635</v>
      </c>
      <c r="C353" s="52" t="s">
        <v>739</v>
      </c>
      <c r="D353" s="244">
        <v>0</v>
      </c>
      <c r="E353" s="244">
        <v>0</v>
      </c>
      <c r="F353" s="54" t="str">
        <f t="shared" si="81"/>
        <v>-</v>
      </c>
    </row>
    <row r="354" spans="1:6" ht="12.75" customHeight="1" x14ac:dyDescent="0.2">
      <c r="A354" s="55">
        <v>4112</v>
      </c>
      <c r="B354" s="87" t="s">
        <v>637</v>
      </c>
      <c r="C354" s="52" t="s">
        <v>740</v>
      </c>
      <c r="D354" s="244">
        <v>0</v>
      </c>
      <c r="E354" s="244">
        <v>0</v>
      </c>
      <c r="F354" s="54" t="str">
        <f t="shared" si="81"/>
        <v>-</v>
      </c>
    </row>
    <row r="355" spans="1:6" ht="12.75" customHeight="1" x14ac:dyDescent="0.2">
      <c r="A355" s="55">
        <v>4113</v>
      </c>
      <c r="B355" s="87" t="s">
        <v>741</v>
      </c>
      <c r="C355" s="52" t="s">
        <v>742</v>
      </c>
      <c r="D355" s="244">
        <v>0</v>
      </c>
      <c r="E355" s="244">
        <v>0</v>
      </c>
      <c r="F355" s="54" t="str">
        <f t="shared" si="81"/>
        <v>-</v>
      </c>
    </row>
    <row r="356" spans="1:6" ht="12.75" customHeight="1" x14ac:dyDescent="0.2">
      <c r="A356" s="55">
        <v>412</v>
      </c>
      <c r="B356" s="87" t="s">
        <v>743</v>
      </c>
      <c r="C356" s="52" t="s">
        <v>744</v>
      </c>
      <c r="D356" s="53">
        <f t="shared" ref="D356:E356" si="98">SUM(D357:D362)</f>
        <v>0</v>
      </c>
      <c r="E356" s="53">
        <f t="shared" si="98"/>
        <v>0</v>
      </c>
      <c r="F356" s="54" t="str">
        <f t="shared" si="81"/>
        <v>-</v>
      </c>
    </row>
    <row r="357" spans="1:6" ht="12.75" customHeight="1" x14ac:dyDescent="0.2">
      <c r="A357" s="55">
        <v>4121</v>
      </c>
      <c r="B357" s="87" t="s">
        <v>643</v>
      </c>
      <c r="C357" s="52" t="s">
        <v>745</v>
      </c>
      <c r="D357" s="244">
        <v>0</v>
      </c>
      <c r="E357" s="244">
        <v>0</v>
      </c>
      <c r="F357" s="54" t="str">
        <f t="shared" si="81"/>
        <v>-</v>
      </c>
    </row>
    <row r="358" spans="1:6" ht="12.75" customHeight="1" x14ac:dyDescent="0.2">
      <c r="A358" s="55">
        <v>4122</v>
      </c>
      <c r="B358" s="87" t="s">
        <v>645</v>
      </c>
      <c r="C358" s="52" t="s">
        <v>746</v>
      </c>
      <c r="D358" s="244">
        <v>0</v>
      </c>
      <c r="E358" s="244">
        <v>0</v>
      </c>
      <c r="F358" s="54" t="str">
        <f t="shared" si="81"/>
        <v>-</v>
      </c>
    </row>
    <row r="359" spans="1:6" ht="12.75" customHeight="1" x14ac:dyDescent="0.2">
      <c r="A359" s="55">
        <v>4123</v>
      </c>
      <c r="B359" s="87" t="s">
        <v>647</v>
      </c>
      <c r="C359" s="52" t="s">
        <v>747</v>
      </c>
      <c r="D359" s="244">
        <v>0</v>
      </c>
      <c r="E359" s="244">
        <v>0</v>
      </c>
      <c r="F359" s="54" t="str">
        <f t="shared" si="81"/>
        <v>-</v>
      </c>
    </row>
    <row r="360" spans="1:6" ht="12.75" customHeight="1" x14ac:dyDescent="0.2">
      <c r="A360" s="55">
        <v>4124</v>
      </c>
      <c r="B360" s="87" t="s">
        <v>649</v>
      </c>
      <c r="C360" s="52" t="s">
        <v>748</v>
      </c>
      <c r="D360" s="244">
        <v>0</v>
      </c>
      <c r="E360" s="244">
        <v>0</v>
      </c>
      <c r="F360" s="54" t="str">
        <f t="shared" si="81"/>
        <v>-</v>
      </c>
    </row>
    <row r="361" spans="1:6" ht="12.75" customHeight="1" x14ac:dyDescent="0.2">
      <c r="A361" s="55">
        <v>4125</v>
      </c>
      <c r="B361" s="87" t="s">
        <v>651</v>
      </c>
      <c r="C361" s="52" t="s">
        <v>749</v>
      </c>
      <c r="D361" s="244">
        <v>0</v>
      </c>
      <c r="E361" s="244">
        <v>0</v>
      </c>
      <c r="F361" s="54" t="str">
        <f t="shared" si="81"/>
        <v>-</v>
      </c>
    </row>
    <row r="362" spans="1:6" ht="12.75" customHeight="1" x14ac:dyDescent="0.2">
      <c r="A362" s="55">
        <v>4126</v>
      </c>
      <c r="B362" s="87" t="s">
        <v>653</v>
      </c>
      <c r="C362" s="52" t="s">
        <v>750</v>
      </c>
      <c r="D362" s="244">
        <v>0</v>
      </c>
      <c r="E362" s="244">
        <v>0</v>
      </c>
      <c r="F362" s="54" t="str">
        <f t="shared" si="81"/>
        <v>-</v>
      </c>
    </row>
    <row r="363" spans="1:6" ht="24" x14ac:dyDescent="0.2">
      <c r="A363" s="55">
        <v>42</v>
      </c>
      <c r="B363" s="234" t="s">
        <v>751</v>
      </c>
      <c r="C363" s="52" t="s">
        <v>752</v>
      </c>
      <c r="D363" s="53">
        <f t="shared" ref="D363:E363" si="99">D364+D369+D378+D383+D388+D391</f>
        <v>1785106</v>
      </c>
      <c r="E363" s="53">
        <f t="shared" si="99"/>
        <v>1717331.8900000001</v>
      </c>
      <c r="F363" s="54">
        <f t="shared" si="81"/>
        <v>96.203356551375663</v>
      </c>
    </row>
    <row r="364" spans="1:6" ht="12.75" customHeight="1" x14ac:dyDescent="0.2">
      <c r="A364" s="55">
        <v>421</v>
      </c>
      <c r="B364" s="87" t="s">
        <v>753</v>
      </c>
      <c r="C364" s="52" t="s">
        <v>754</v>
      </c>
      <c r="D364" s="53">
        <f t="shared" ref="D364:E364" si="100">SUM(D365:D368)</f>
        <v>1704840</v>
      </c>
      <c r="E364" s="53">
        <f t="shared" si="100"/>
        <v>1652085.8900000001</v>
      </c>
      <c r="F364" s="54">
        <f t="shared" si="81"/>
        <v>96.905626921001385</v>
      </c>
    </row>
    <row r="365" spans="1:6" ht="12.75" customHeight="1" x14ac:dyDescent="0.2">
      <c r="A365" s="55">
        <v>4211</v>
      </c>
      <c r="B365" s="87" t="s">
        <v>659</v>
      </c>
      <c r="C365" s="52" t="s">
        <v>755</v>
      </c>
      <c r="D365" s="244">
        <v>0</v>
      </c>
      <c r="E365" s="244">
        <v>0</v>
      </c>
      <c r="F365" s="54" t="str">
        <f t="shared" si="81"/>
        <v>-</v>
      </c>
    </row>
    <row r="366" spans="1:6" ht="12.75" customHeight="1" x14ac:dyDescent="0.2">
      <c r="A366" s="55">
        <v>4212</v>
      </c>
      <c r="B366" s="87" t="s">
        <v>661</v>
      </c>
      <c r="C366" s="52" t="s">
        <v>756</v>
      </c>
      <c r="D366" s="244">
        <v>595654</v>
      </c>
      <c r="E366" s="244"/>
      <c r="F366" s="54">
        <f t="shared" si="81"/>
        <v>0</v>
      </c>
    </row>
    <row r="367" spans="1:6" ht="12.75" customHeight="1" x14ac:dyDescent="0.2">
      <c r="A367" s="55">
        <v>4213</v>
      </c>
      <c r="B367" s="87" t="s">
        <v>663</v>
      </c>
      <c r="C367" s="52" t="s">
        <v>757</v>
      </c>
      <c r="D367" s="244">
        <v>1109186</v>
      </c>
      <c r="E367" s="244">
        <v>783262.5</v>
      </c>
      <c r="F367" s="54">
        <f t="shared" si="81"/>
        <v>70.61597423696297</v>
      </c>
    </row>
    <row r="368" spans="1:6" ht="12.75" customHeight="1" x14ac:dyDescent="0.2">
      <c r="A368" s="55">
        <v>4214</v>
      </c>
      <c r="B368" s="87" t="s">
        <v>665</v>
      </c>
      <c r="C368" s="52" t="s">
        <v>758</v>
      </c>
      <c r="D368" s="244"/>
      <c r="E368" s="244">
        <v>868823.39</v>
      </c>
      <c r="F368" s="54" t="str">
        <f t="shared" si="81"/>
        <v>-</v>
      </c>
    </row>
    <row r="369" spans="1:6" ht="12.75" customHeight="1" x14ac:dyDescent="0.2">
      <c r="A369" s="55">
        <v>422</v>
      </c>
      <c r="B369" s="87" t="s">
        <v>759</v>
      </c>
      <c r="C369" s="52" t="s">
        <v>760</v>
      </c>
      <c r="D369" s="53">
        <f t="shared" ref="D369:E369" si="101">SUM(D370:D377)</f>
        <v>27502</v>
      </c>
      <c r="E369" s="53">
        <f t="shared" si="101"/>
        <v>65246</v>
      </c>
      <c r="F369" s="54">
        <f t="shared" si="81"/>
        <v>237.24092793251401</v>
      </c>
    </row>
    <row r="370" spans="1:6" ht="12.75" customHeight="1" x14ac:dyDescent="0.2">
      <c r="A370" s="55">
        <v>4221</v>
      </c>
      <c r="B370" s="87" t="s">
        <v>669</v>
      </c>
      <c r="C370" s="52" t="s">
        <v>761</v>
      </c>
      <c r="D370" s="244">
        <v>15317</v>
      </c>
      <c r="E370" s="244"/>
      <c r="F370" s="54">
        <f t="shared" si="81"/>
        <v>0</v>
      </c>
    </row>
    <row r="371" spans="1:6" ht="12.75" customHeight="1" x14ac:dyDescent="0.2">
      <c r="A371" s="55">
        <v>4222</v>
      </c>
      <c r="B371" s="87" t="s">
        <v>762</v>
      </c>
      <c r="C371" s="52" t="s">
        <v>763</v>
      </c>
      <c r="D371" s="244">
        <v>0</v>
      </c>
      <c r="E371" s="244">
        <v>0</v>
      </c>
      <c r="F371" s="54" t="str">
        <f t="shared" si="81"/>
        <v>-</v>
      </c>
    </row>
    <row r="372" spans="1:6" ht="12.75" customHeight="1" x14ac:dyDescent="0.2">
      <c r="A372" s="55">
        <v>4223</v>
      </c>
      <c r="B372" s="87" t="s">
        <v>673</v>
      </c>
      <c r="C372" s="52" t="s">
        <v>764</v>
      </c>
      <c r="D372" s="244">
        <v>0</v>
      </c>
      <c r="E372" s="244">
        <v>0</v>
      </c>
      <c r="F372" s="54" t="str">
        <f t="shared" si="81"/>
        <v>-</v>
      </c>
    </row>
    <row r="373" spans="1:6" ht="12.75" customHeight="1" x14ac:dyDescent="0.2">
      <c r="A373" s="55">
        <v>4224</v>
      </c>
      <c r="B373" s="87" t="s">
        <v>675</v>
      </c>
      <c r="C373" s="52" t="s">
        <v>765</v>
      </c>
      <c r="D373" s="244">
        <v>0</v>
      </c>
      <c r="E373" s="244">
        <v>0</v>
      </c>
      <c r="F373" s="54" t="str">
        <f t="shared" si="81"/>
        <v>-</v>
      </c>
    </row>
    <row r="374" spans="1:6" ht="12.75" customHeight="1" x14ac:dyDescent="0.2">
      <c r="A374" s="55">
        <v>4225</v>
      </c>
      <c r="B374" s="87" t="s">
        <v>677</v>
      </c>
      <c r="C374" s="52" t="s">
        <v>766</v>
      </c>
      <c r="D374" s="244">
        <v>0</v>
      </c>
      <c r="E374" s="244">
        <v>0</v>
      </c>
      <c r="F374" s="54" t="str">
        <f t="shared" si="81"/>
        <v>-</v>
      </c>
    </row>
    <row r="375" spans="1:6" ht="12.75" customHeight="1" x14ac:dyDescent="0.2">
      <c r="A375" s="55">
        <v>4226</v>
      </c>
      <c r="B375" s="87" t="s">
        <v>679</v>
      </c>
      <c r="C375" s="52" t="s">
        <v>767</v>
      </c>
      <c r="D375" s="244">
        <v>0</v>
      </c>
      <c r="E375" s="244">
        <v>0</v>
      </c>
      <c r="F375" s="54" t="str">
        <f t="shared" si="81"/>
        <v>-</v>
      </c>
    </row>
    <row r="376" spans="1:6" ht="12.75" customHeight="1" x14ac:dyDescent="0.2">
      <c r="A376" s="55">
        <v>4227</v>
      </c>
      <c r="B376" s="234" t="s">
        <v>681</v>
      </c>
      <c r="C376" s="52" t="s">
        <v>768</v>
      </c>
      <c r="D376" s="244">
        <v>12185</v>
      </c>
      <c r="E376" s="244">
        <v>65246</v>
      </c>
      <c r="F376" s="54">
        <f t="shared" si="81"/>
        <v>535.46163315551905</v>
      </c>
    </row>
    <row r="377" spans="1:6" ht="12.75" customHeight="1" x14ac:dyDescent="0.2">
      <c r="A377" s="55" t="s">
        <v>769</v>
      </c>
      <c r="B377" s="234" t="s">
        <v>684</v>
      </c>
      <c r="C377" s="52" t="s">
        <v>769</v>
      </c>
      <c r="D377" s="244">
        <v>0</v>
      </c>
      <c r="E377" s="244">
        <v>0</v>
      </c>
      <c r="F377" s="54" t="str">
        <f t="shared" si="81"/>
        <v>-</v>
      </c>
    </row>
    <row r="378" spans="1:6" ht="12.75" customHeight="1" x14ac:dyDescent="0.2">
      <c r="A378" s="55">
        <v>423</v>
      </c>
      <c r="B378" s="87" t="s">
        <v>770</v>
      </c>
      <c r="C378" s="52" t="s">
        <v>771</v>
      </c>
      <c r="D378" s="53">
        <f t="shared" ref="D378:E378" si="102">SUM(D379:D382)</f>
        <v>0</v>
      </c>
      <c r="E378" s="53">
        <f t="shared" si="102"/>
        <v>0</v>
      </c>
      <c r="F378" s="54" t="str">
        <f t="shared" si="81"/>
        <v>-</v>
      </c>
    </row>
    <row r="379" spans="1:6" ht="12.75" customHeight="1" x14ac:dyDescent="0.2">
      <c r="A379" s="55">
        <v>4231</v>
      </c>
      <c r="B379" s="87" t="s">
        <v>687</v>
      </c>
      <c r="C379" s="52" t="s">
        <v>772</v>
      </c>
      <c r="D379" s="244">
        <v>0</v>
      </c>
      <c r="E379" s="244">
        <v>0</v>
      </c>
      <c r="F379" s="54" t="str">
        <f t="shared" si="81"/>
        <v>-</v>
      </c>
    </row>
    <row r="380" spans="1:6" ht="12.75" customHeight="1" x14ac:dyDescent="0.2">
      <c r="A380" s="55">
        <v>4232</v>
      </c>
      <c r="B380" s="87" t="s">
        <v>689</v>
      </c>
      <c r="C380" s="52" t="s">
        <v>773</v>
      </c>
      <c r="D380" s="244">
        <v>0</v>
      </c>
      <c r="E380" s="244">
        <v>0</v>
      </c>
      <c r="F380" s="54" t="str">
        <f t="shared" si="81"/>
        <v>-</v>
      </c>
    </row>
    <row r="381" spans="1:6" ht="12.75" customHeight="1" x14ac:dyDescent="0.2">
      <c r="A381" s="55">
        <v>4233</v>
      </c>
      <c r="B381" s="87" t="s">
        <v>691</v>
      </c>
      <c r="C381" s="52" t="s">
        <v>774</v>
      </c>
      <c r="D381" s="244">
        <v>0</v>
      </c>
      <c r="E381" s="244">
        <v>0</v>
      </c>
      <c r="F381" s="54" t="str">
        <f t="shared" si="81"/>
        <v>-</v>
      </c>
    </row>
    <row r="382" spans="1:6" ht="12.75" customHeight="1" x14ac:dyDescent="0.2">
      <c r="A382" s="55">
        <v>4234</v>
      </c>
      <c r="B382" s="234" t="s">
        <v>693</v>
      </c>
      <c r="C382" s="52" t="s">
        <v>775</v>
      </c>
      <c r="D382" s="244">
        <v>0</v>
      </c>
      <c r="E382" s="244">
        <v>0</v>
      </c>
      <c r="F382" s="54" t="str">
        <f t="shared" si="81"/>
        <v>-</v>
      </c>
    </row>
    <row r="383" spans="1:6" ht="12.75" customHeight="1" x14ac:dyDescent="0.2">
      <c r="A383" s="55">
        <v>424</v>
      </c>
      <c r="B383" s="87" t="s">
        <v>776</v>
      </c>
      <c r="C383" s="52" t="s">
        <v>777</v>
      </c>
      <c r="D383" s="53">
        <f t="shared" ref="D383:E383" si="103">SUM(D384:D387)</f>
        <v>0</v>
      </c>
      <c r="E383" s="53">
        <f t="shared" si="103"/>
        <v>0</v>
      </c>
      <c r="F383" s="54" t="str">
        <f t="shared" si="81"/>
        <v>-</v>
      </c>
    </row>
    <row r="384" spans="1:6" ht="12.75" customHeight="1" x14ac:dyDescent="0.2">
      <c r="A384" s="55">
        <v>4241</v>
      </c>
      <c r="B384" s="87" t="s">
        <v>778</v>
      </c>
      <c r="C384" s="52" t="s">
        <v>779</v>
      </c>
      <c r="D384" s="244">
        <v>0</v>
      </c>
      <c r="E384" s="244">
        <v>0</v>
      </c>
      <c r="F384" s="54" t="str">
        <f t="shared" si="81"/>
        <v>-</v>
      </c>
    </row>
    <row r="385" spans="1:6" ht="12.75" customHeight="1" x14ac:dyDescent="0.2">
      <c r="A385" s="55">
        <v>4242</v>
      </c>
      <c r="B385" s="87" t="s">
        <v>699</v>
      </c>
      <c r="C385" s="52" t="s">
        <v>780</v>
      </c>
      <c r="D385" s="244">
        <v>0</v>
      </c>
      <c r="E385" s="244">
        <v>0</v>
      </c>
      <c r="F385" s="54" t="str">
        <f t="shared" si="81"/>
        <v>-</v>
      </c>
    </row>
    <row r="386" spans="1:6" ht="12.75" customHeight="1" x14ac:dyDescent="0.2">
      <c r="A386" s="55">
        <v>4243</v>
      </c>
      <c r="B386" s="87" t="s">
        <v>701</v>
      </c>
      <c r="C386" s="52" t="s">
        <v>781</v>
      </c>
      <c r="D386" s="244">
        <v>0</v>
      </c>
      <c r="E386" s="244">
        <v>0</v>
      </c>
      <c r="F386" s="54" t="str">
        <f t="shared" si="81"/>
        <v>-</v>
      </c>
    </row>
    <row r="387" spans="1:6" ht="12.75" customHeight="1" x14ac:dyDescent="0.2">
      <c r="A387" s="55">
        <v>4244</v>
      </c>
      <c r="B387" s="87" t="s">
        <v>703</v>
      </c>
      <c r="C387" s="52" t="s">
        <v>782</v>
      </c>
      <c r="D387" s="244">
        <v>0</v>
      </c>
      <c r="E387" s="244">
        <v>0</v>
      </c>
      <c r="F387" s="54" t="str">
        <f t="shared" si="81"/>
        <v>-</v>
      </c>
    </row>
    <row r="388" spans="1:6" ht="12.75" customHeight="1" x14ac:dyDescent="0.2">
      <c r="A388" s="55">
        <v>425</v>
      </c>
      <c r="B388" s="87" t="s">
        <v>783</v>
      </c>
      <c r="C388" s="52" t="s">
        <v>784</v>
      </c>
      <c r="D388" s="53">
        <f t="shared" ref="D388:E388" si="104">SUM(D389:D390)</f>
        <v>0</v>
      </c>
      <c r="E388" s="53">
        <f t="shared" si="104"/>
        <v>0</v>
      </c>
      <c r="F388" s="54" t="str">
        <f t="shared" si="81"/>
        <v>-</v>
      </c>
    </row>
    <row r="389" spans="1:6" ht="12.75" customHeight="1" x14ac:dyDescent="0.2">
      <c r="A389" s="55">
        <v>4251</v>
      </c>
      <c r="B389" s="87" t="s">
        <v>785</v>
      </c>
      <c r="C389" s="52" t="s">
        <v>786</v>
      </c>
      <c r="D389" s="244">
        <v>0</v>
      </c>
      <c r="E389" s="244">
        <v>0</v>
      </c>
      <c r="F389" s="54" t="str">
        <f t="shared" si="81"/>
        <v>-</v>
      </c>
    </row>
    <row r="390" spans="1:6" ht="12.75" customHeight="1" x14ac:dyDescent="0.2">
      <c r="A390" s="55">
        <v>4252</v>
      </c>
      <c r="B390" s="87" t="s">
        <v>709</v>
      </c>
      <c r="C390" s="52" t="s">
        <v>787</v>
      </c>
      <c r="D390" s="244">
        <v>0</v>
      </c>
      <c r="E390" s="244">
        <v>0</v>
      </c>
      <c r="F390" s="54" t="str">
        <f t="shared" si="81"/>
        <v>-</v>
      </c>
    </row>
    <row r="391" spans="1:6" ht="12.75" customHeight="1" x14ac:dyDescent="0.2">
      <c r="A391" s="55">
        <v>426</v>
      </c>
      <c r="B391" s="87" t="s">
        <v>788</v>
      </c>
      <c r="C391" s="52" t="s">
        <v>789</v>
      </c>
      <c r="D391" s="53">
        <f t="shared" ref="D391:E391" si="105">SUM(D392:D395)</f>
        <v>52764</v>
      </c>
      <c r="E391" s="53">
        <f t="shared" si="105"/>
        <v>0</v>
      </c>
      <c r="F391" s="54">
        <f t="shared" si="81"/>
        <v>0</v>
      </c>
    </row>
    <row r="392" spans="1:6" ht="12.75" customHeight="1" x14ac:dyDescent="0.2">
      <c r="A392" s="55">
        <v>4261</v>
      </c>
      <c r="B392" s="87" t="s">
        <v>713</v>
      </c>
      <c r="C392" s="52" t="s">
        <v>790</v>
      </c>
      <c r="D392" s="244">
        <v>0</v>
      </c>
      <c r="E392" s="244">
        <v>0</v>
      </c>
      <c r="F392" s="54" t="str">
        <f t="shared" si="81"/>
        <v>-</v>
      </c>
    </row>
    <row r="393" spans="1:6" ht="12.75" customHeight="1" x14ac:dyDescent="0.2">
      <c r="A393" s="55">
        <v>4262</v>
      </c>
      <c r="B393" s="87" t="s">
        <v>715</v>
      </c>
      <c r="C393" s="52" t="s">
        <v>791</v>
      </c>
      <c r="D393" s="244">
        <v>3451</v>
      </c>
      <c r="E393" s="244"/>
      <c r="F393" s="54">
        <f t="shared" si="81"/>
        <v>0</v>
      </c>
    </row>
    <row r="394" spans="1:6" ht="12.75" customHeight="1" x14ac:dyDescent="0.2">
      <c r="A394" s="55">
        <v>4263</v>
      </c>
      <c r="B394" s="87" t="s">
        <v>717</v>
      </c>
      <c r="C394" s="52" t="s">
        <v>792</v>
      </c>
      <c r="D394" s="244">
        <v>49313</v>
      </c>
      <c r="E394" s="244"/>
      <c r="F394" s="54">
        <f t="shared" si="81"/>
        <v>0</v>
      </c>
    </row>
    <row r="395" spans="1:6" ht="12.75" customHeight="1" x14ac:dyDescent="0.2">
      <c r="A395" s="55">
        <v>4264</v>
      </c>
      <c r="B395" s="87" t="s">
        <v>719</v>
      </c>
      <c r="C395" s="52" t="s">
        <v>793</v>
      </c>
      <c r="D395" s="244">
        <v>0</v>
      </c>
      <c r="E395" s="244">
        <v>0</v>
      </c>
      <c r="F395" s="54" t="str">
        <f t="shared" si="81"/>
        <v>-</v>
      </c>
    </row>
    <row r="396" spans="1:6" ht="24" x14ac:dyDescent="0.2">
      <c r="A396" s="55">
        <v>43</v>
      </c>
      <c r="B396" s="87" t="s">
        <v>794</v>
      </c>
      <c r="C396" s="52" t="s">
        <v>795</v>
      </c>
      <c r="D396" s="53">
        <f t="shared" ref="D396:E396" si="106">D397</f>
        <v>0</v>
      </c>
      <c r="E396" s="53">
        <f t="shared" si="106"/>
        <v>0</v>
      </c>
      <c r="F396" s="54" t="str">
        <f t="shared" si="81"/>
        <v>-</v>
      </c>
    </row>
    <row r="397" spans="1:6" ht="12.75" customHeight="1" x14ac:dyDescent="0.2">
      <c r="A397" s="55">
        <v>431</v>
      </c>
      <c r="B397" s="87" t="s">
        <v>796</v>
      </c>
      <c r="C397" s="52" t="s">
        <v>797</v>
      </c>
      <c r="D397" s="53">
        <f t="shared" ref="D397:E397" si="107">SUM(D398:D399)</f>
        <v>0</v>
      </c>
      <c r="E397" s="53">
        <f t="shared" si="107"/>
        <v>0</v>
      </c>
      <c r="F397" s="54" t="str">
        <f t="shared" si="81"/>
        <v>-</v>
      </c>
    </row>
    <row r="398" spans="1:6" ht="12.75" customHeight="1" x14ac:dyDescent="0.2">
      <c r="A398" s="55">
        <v>4311</v>
      </c>
      <c r="B398" s="87" t="s">
        <v>725</v>
      </c>
      <c r="C398" s="52" t="s">
        <v>798</v>
      </c>
      <c r="D398" s="244">
        <v>0</v>
      </c>
      <c r="E398" s="244">
        <v>0</v>
      </c>
      <c r="F398" s="54" t="str">
        <f t="shared" si="81"/>
        <v>-</v>
      </c>
    </row>
    <row r="399" spans="1:6" ht="12.75" customHeight="1" x14ac:dyDescent="0.2">
      <c r="A399" s="55">
        <v>4312</v>
      </c>
      <c r="B399" s="87" t="s">
        <v>727</v>
      </c>
      <c r="C399" s="52" t="s">
        <v>799</v>
      </c>
      <c r="D399" s="244">
        <v>0</v>
      </c>
      <c r="E399" s="244">
        <v>0</v>
      </c>
      <c r="F399" s="54" t="str">
        <f t="shared" si="81"/>
        <v>-</v>
      </c>
    </row>
    <row r="400" spans="1:6" ht="12.75" customHeight="1" x14ac:dyDescent="0.2">
      <c r="A400" s="55">
        <v>44</v>
      </c>
      <c r="B400" s="87" t="s">
        <v>800</v>
      </c>
      <c r="C400" s="52" t="s">
        <v>801</v>
      </c>
      <c r="D400" s="53">
        <f t="shared" ref="D400:E400" si="108">D401</f>
        <v>0</v>
      </c>
      <c r="E400" s="53">
        <f t="shared" si="108"/>
        <v>0</v>
      </c>
      <c r="F400" s="54" t="str">
        <f t="shared" si="81"/>
        <v>-</v>
      </c>
    </row>
    <row r="401" spans="1:6" ht="12.75" customHeight="1" x14ac:dyDescent="0.2">
      <c r="A401" s="55">
        <v>441</v>
      </c>
      <c r="B401" s="87" t="s">
        <v>802</v>
      </c>
      <c r="C401" s="52" t="s">
        <v>803</v>
      </c>
      <c r="D401" s="244">
        <v>0</v>
      </c>
      <c r="E401" s="244">
        <v>0</v>
      </c>
      <c r="F401" s="54" t="str">
        <f t="shared" si="81"/>
        <v>-</v>
      </c>
    </row>
    <row r="402" spans="1:6" ht="12.75" customHeight="1" x14ac:dyDescent="0.2">
      <c r="A402" s="55">
        <v>45</v>
      </c>
      <c r="B402" s="87" t="s">
        <v>804</v>
      </c>
      <c r="C402" s="52" t="s">
        <v>805</v>
      </c>
      <c r="D402" s="53">
        <f t="shared" ref="D402:E402" si="109">SUM(D403:D406)</f>
        <v>0</v>
      </c>
      <c r="E402" s="53">
        <f t="shared" si="109"/>
        <v>18750</v>
      </c>
      <c r="F402" s="54" t="str">
        <f t="shared" si="81"/>
        <v>-</v>
      </c>
    </row>
    <row r="403" spans="1:6" ht="12.75" customHeight="1" x14ac:dyDescent="0.2">
      <c r="A403" s="55">
        <v>451</v>
      </c>
      <c r="B403" s="87" t="s">
        <v>806</v>
      </c>
      <c r="C403" s="52" t="s">
        <v>807</v>
      </c>
      <c r="D403" s="244">
        <v>0</v>
      </c>
      <c r="E403" s="244">
        <v>0</v>
      </c>
      <c r="F403" s="54" t="str">
        <f t="shared" si="81"/>
        <v>-</v>
      </c>
    </row>
    <row r="404" spans="1:6" ht="12.75" customHeight="1" x14ac:dyDescent="0.2">
      <c r="A404" s="55">
        <v>452</v>
      </c>
      <c r="B404" s="87" t="s">
        <v>808</v>
      </c>
      <c r="C404" s="52" t="s">
        <v>809</v>
      </c>
      <c r="D404" s="244">
        <v>0</v>
      </c>
      <c r="E404" s="244">
        <v>0</v>
      </c>
      <c r="F404" s="54" t="str">
        <f t="shared" si="81"/>
        <v>-</v>
      </c>
    </row>
    <row r="405" spans="1:6" ht="12.75" customHeight="1" x14ac:dyDescent="0.2">
      <c r="A405" s="55">
        <v>453</v>
      </c>
      <c r="B405" s="87" t="s">
        <v>810</v>
      </c>
      <c r="C405" s="52" t="s">
        <v>811</v>
      </c>
      <c r="D405" s="244">
        <v>0</v>
      </c>
      <c r="E405" s="244">
        <v>0</v>
      </c>
      <c r="F405" s="54" t="str">
        <f t="shared" si="81"/>
        <v>-</v>
      </c>
    </row>
    <row r="406" spans="1:6" ht="12.75" customHeight="1" x14ac:dyDescent="0.2">
      <c r="A406" s="55">
        <v>454</v>
      </c>
      <c r="B406" s="87" t="s">
        <v>812</v>
      </c>
      <c r="C406" s="52" t="s">
        <v>813</v>
      </c>
      <c r="D406" s="244"/>
      <c r="E406" s="244">
        <v>18750</v>
      </c>
      <c r="F406" s="54" t="str">
        <f t="shared" si="81"/>
        <v>-</v>
      </c>
    </row>
    <row r="407" spans="1:6" ht="12.75" customHeight="1" x14ac:dyDescent="0.2">
      <c r="A407" s="55" t="s">
        <v>603</v>
      </c>
      <c r="B407" s="87" t="s">
        <v>814</v>
      </c>
      <c r="C407" s="52" t="s">
        <v>815</v>
      </c>
      <c r="D407" s="53">
        <f t="shared" ref="D407:E407" si="110">IF(D298&gt;=D350,D298-D350,0)</f>
        <v>0</v>
      </c>
      <c r="E407" s="53">
        <f t="shared" si="110"/>
        <v>0</v>
      </c>
      <c r="F407" s="54" t="str">
        <f t="shared" si="81"/>
        <v>-</v>
      </c>
    </row>
    <row r="408" spans="1:6" ht="12.75" customHeight="1" x14ac:dyDescent="0.2">
      <c r="A408" s="55" t="s">
        <v>603</v>
      </c>
      <c r="B408" s="87" t="s">
        <v>816</v>
      </c>
      <c r="C408" s="52" t="s">
        <v>817</v>
      </c>
      <c r="D408" s="53">
        <f t="shared" ref="D408:E408" si="111">IF(D350&gt;=D298,D350-D298,0)</f>
        <v>1774922</v>
      </c>
      <c r="E408" s="53">
        <f t="shared" si="111"/>
        <v>1537310.86</v>
      </c>
      <c r="F408" s="54">
        <f t="shared" si="81"/>
        <v>86.612868621832405</v>
      </c>
    </row>
    <row r="409" spans="1:6" ht="12.75" customHeight="1" x14ac:dyDescent="0.2">
      <c r="A409" s="55">
        <v>92212</v>
      </c>
      <c r="B409" s="87" t="s">
        <v>818</v>
      </c>
      <c r="C409" s="52" t="s">
        <v>819</v>
      </c>
      <c r="D409" s="244">
        <v>0</v>
      </c>
      <c r="E409" s="244">
        <v>0</v>
      </c>
      <c r="F409" s="54" t="str">
        <f t="shared" si="81"/>
        <v>-</v>
      </c>
    </row>
    <row r="410" spans="1:6" ht="12.75" customHeight="1" x14ac:dyDescent="0.2">
      <c r="A410" s="55">
        <v>92222</v>
      </c>
      <c r="B410" s="87" t="s">
        <v>820</v>
      </c>
      <c r="C410" s="52" t="s">
        <v>821</v>
      </c>
      <c r="D410" s="244">
        <v>4901149</v>
      </c>
      <c r="E410" s="244">
        <v>6676071.7300000004</v>
      </c>
      <c r="F410" s="54">
        <f t="shared" si="81"/>
        <v>136.21442094496618</v>
      </c>
    </row>
    <row r="411" spans="1:6" ht="12.75" customHeight="1" x14ac:dyDescent="0.2">
      <c r="A411" s="55">
        <v>97</v>
      </c>
      <c r="B411" s="87" t="s">
        <v>822</v>
      </c>
      <c r="C411" s="52" t="s">
        <v>823</v>
      </c>
      <c r="D411" s="244">
        <v>0</v>
      </c>
      <c r="E411" s="244">
        <v>8220.39</v>
      </c>
      <c r="F411" s="54" t="str">
        <f t="shared" si="81"/>
        <v>-</v>
      </c>
    </row>
    <row r="412" spans="1:6" ht="12.75" customHeight="1" x14ac:dyDescent="0.2">
      <c r="A412" s="55" t="s">
        <v>603</v>
      </c>
      <c r="B412" s="87" t="s">
        <v>824</v>
      </c>
      <c r="C412" s="52" t="s">
        <v>825</v>
      </c>
      <c r="D412" s="53">
        <f>D6+D298</f>
        <v>5615516</v>
      </c>
      <c r="E412" s="53">
        <f>E6+E298</f>
        <v>7402122.1299999999</v>
      </c>
      <c r="F412" s="54">
        <f t="shared" si="81"/>
        <v>131.8155291517289</v>
      </c>
    </row>
    <row r="413" spans="1:6" ht="12.75" customHeight="1" x14ac:dyDescent="0.2">
      <c r="A413" s="55" t="s">
        <v>603</v>
      </c>
      <c r="B413" s="87" t="s">
        <v>826</v>
      </c>
      <c r="C413" s="52" t="s">
        <v>827</v>
      </c>
      <c r="D413" s="53">
        <f t="shared" ref="D413:E413" si="112">D289+D350</f>
        <v>5842001</v>
      </c>
      <c r="E413" s="53">
        <f t="shared" si="112"/>
        <v>6822345.6500000004</v>
      </c>
      <c r="F413" s="54">
        <f t="shared" si="81"/>
        <v>116.78097367665634</v>
      </c>
    </row>
    <row r="414" spans="1:6" ht="12.75" customHeight="1" x14ac:dyDescent="0.2">
      <c r="A414" s="55" t="s">
        <v>603</v>
      </c>
      <c r="B414" s="87" t="s">
        <v>828</v>
      </c>
      <c r="C414" s="52" t="s">
        <v>829</v>
      </c>
      <c r="D414" s="53">
        <f t="shared" ref="D414:E414" si="113">IF(D412&gt;=D413,D412-D413,0)</f>
        <v>0</v>
      </c>
      <c r="E414" s="53">
        <f t="shared" si="113"/>
        <v>579776.47999999952</v>
      </c>
      <c r="F414" s="54" t="str">
        <f t="shared" si="81"/>
        <v>-</v>
      </c>
    </row>
    <row r="415" spans="1:6" ht="12.75" customHeight="1" x14ac:dyDescent="0.2">
      <c r="A415" s="55" t="s">
        <v>603</v>
      </c>
      <c r="B415" s="87" t="s">
        <v>830</v>
      </c>
      <c r="C415" s="52" t="s">
        <v>831</v>
      </c>
      <c r="D415" s="53">
        <f t="shared" ref="D415:E415" si="114">IF(D413&gt;=D412,D413-D412,0)</f>
        <v>226485</v>
      </c>
      <c r="E415" s="53">
        <f t="shared" si="114"/>
        <v>0</v>
      </c>
      <c r="F415" s="54">
        <f t="shared" si="81"/>
        <v>0</v>
      </c>
    </row>
    <row r="416" spans="1:6" ht="12.75" customHeight="1" x14ac:dyDescent="0.2">
      <c r="A416" s="62" t="s">
        <v>832</v>
      </c>
      <c r="B416" s="234" t="s">
        <v>833</v>
      </c>
      <c r="C416" s="63" t="s">
        <v>834</v>
      </c>
      <c r="D416" s="53">
        <f t="shared" ref="D416:E416" si="115">IF(D292-D293+D409-D410&gt;=0,D292-D293+D409-D410,0)</f>
        <v>0</v>
      </c>
      <c r="E416" s="53">
        <f t="shared" si="115"/>
        <v>0</v>
      </c>
      <c r="F416" s="54" t="str">
        <f t="shared" si="81"/>
        <v>-</v>
      </c>
    </row>
    <row r="417" spans="1:6" ht="12.75" customHeight="1" x14ac:dyDescent="0.2">
      <c r="A417" s="62" t="s">
        <v>832</v>
      </c>
      <c r="B417" s="87" t="s">
        <v>835</v>
      </c>
      <c r="C417" s="63" t="s">
        <v>836</v>
      </c>
      <c r="D417" s="53">
        <f t="shared" ref="D417:E417" si="116">IF(D293-D292+D410-D409&gt;=0,D293-D292+D410-D409,0)</f>
        <v>1275719</v>
      </c>
      <c r="E417" s="53">
        <f t="shared" si="116"/>
        <v>1495837.8200000003</v>
      </c>
      <c r="F417" s="54">
        <f t="shared" si="81"/>
        <v>117.2544909968418</v>
      </c>
    </row>
    <row r="418" spans="1:6" ht="12.75" customHeight="1" x14ac:dyDescent="0.2">
      <c r="A418" s="57" t="s">
        <v>837</v>
      </c>
      <c r="B418" s="235" t="s">
        <v>838</v>
      </c>
      <c r="C418" s="58" t="s">
        <v>839</v>
      </c>
      <c r="D418" s="64">
        <f t="shared" ref="D418:E418" si="117">D294+D411</f>
        <v>0</v>
      </c>
      <c r="E418" s="64">
        <f t="shared" si="117"/>
        <v>1393958.23</v>
      </c>
      <c r="F418" s="59" t="str">
        <f t="shared" si="81"/>
        <v>-</v>
      </c>
    </row>
    <row r="419" spans="1:6" s="77" customFormat="1" ht="20.100000000000001" customHeight="1" x14ac:dyDescent="0.2">
      <c r="A419" s="353" t="s">
        <v>840</v>
      </c>
      <c r="B419" s="354"/>
      <c r="C419" s="221"/>
      <c r="D419" s="60"/>
      <c r="E419" s="60"/>
      <c r="F419" s="61"/>
    </row>
    <row r="420" spans="1:6" ht="12.75" customHeight="1" x14ac:dyDescent="0.2">
      <c r="A420" s="55">
        <v>8</v>
      </c>
      <c r="B420" s="87" t="s">
        <v>841</v>
      </c>
      <c r="C420" s="52" t="s">
        <v>842</v>
      </c>
      <c r="D420" s="53">
        <f t="shared" ref="D420:E420" si="118">D421+D459+D472+D484+D515</f>
        <v>357489</v>
      </c>
      <c r="E420" s="53">
        <f t="shared" si="118"/>
        <v>0</v>
      </c>
      <c r="F420" s="54">
        <f t="shared" ref="F420:F647" si="119">IF(D420&lt;&gt;0,IF(E420/D420&gt;=100,"&gt;&gt;100",E420/D420*100),"-")</f>
        <v>0</v>
      </c>
    </row>
    <row r="421" spans="1:6" ht="24" x14ac:dyDescent="0.2">
      <c r="A421" s="55">
        <v>81</v>
      </c>
      <c r="B421" s="234" t="s">
        <v>843</v>
      </c>
      <c r="C421" s="52" t="s">
        <v>844</v>
      </c>
      <c r="D421" s="53">
        <f t="shared" ref="D421:E421" si="120">D422+D427+D430+D434+D435+D442+D447+D455</f>
        <v>0</v>
      </c>
      <c r="E421" s="53">
        <f t="shared" si="120"/>
        <v>0</v>
      </c>
      <c r="F421" s="54" t="str">
        <f t="shared" si="119"/>
        <v>-</v>
      </c>
    </row>
    <row r="422" spans="1:6" ht="24" x14ac:dyDescent="0.2">
      <c r="A422" s="55">
        <v>811</v>
      </c>
      <c r="B422" s="87" t="s">
        <v>845</v>
      </c>
      <c r="C422" s="52" t="s">
        <v>846</v>
      </c>
      <c r="D422" s="53">
        <f t="shared" ref="D422:E422" si="121">SUM(D423:D426)</f>
        <v>0</v>
      </c>
      <c r="E422" s="53">
        <f t="shared" si="121"/>
        <v>0</v>
      </c>
      <c r="F422" s="54" t="str">
        <f t="shared" si="119"/>
        <v>-</v>
      </c>
    </row>
    <row r="423" spans="1:6" ht="12.75" customHeight="1" x14ac:dyDescent="0.2">
      <c r="A423" s="55">
        <v>8113</v>
      </c>
      <c r="B423" s="87" t="s">
        <v>847</v>
      </c>
      <c r="C423" s="52" t="s">
        <v>848</v>
      </c>
      <c r="D423" s="244">
        <v>0</v>
      </c>
      <c r="E423" s="244">
        <v>0</v>
      </c>
      <c r="F423" s="54" t="str">
        <f t="shared" si="119"/>
        <v>-</v>
      </c>
    </row>
    <row r="424" spans="1:6" ht="12.75" customHeight="1" x14ac:dyDescent="0.2">
      <c r="A424" s="55">
        <v>8114</v>
      </c>
      <c r="B424" s="87" t="s">
        <v>849</v>
      </c>
      <c r="C424" s="52" t="s">
        <v>850</v>
      </c>
      <c r="D424" s="244">
        <v>0</v>
      </c>
      <c r="E424" s="244">
        <v>0</v>
      </c>
      <c r="F424" s="54" t="str">
        <f t="shared" si="119"/>
        <v>-</v>
      </c>
    </row>
    <row r="425" spans="1:6" ht="12.75" customHeight="1" x14ac:dyDescent="0.2">
      <c r="A425" s="55">
        <v>8115</v>
      </c>
      <c r="B425" s="87" t="s">
        <v>851</v>
      </c>
      <c r="C425" s="52" t="s">
        <v>852</v>
      </c>
      <c r="D425" s="244">
        <v>0</v>
      </c>
      <c r="E425" s="244">
        <v>0</v>
      </c>
      <c r="F425" s="54" t="str">
        <f t="shared" si="119"/>
        <v>-</v>
      </c>
    </row>
    <row r="426" spans="1:6" ht="12.75" customHeight="1" x14ac:dyDescent="0.2">
      <c r="A426" s="55">
        <v>8116</v>
      </c>
      <c r="B426" s="87" t="s">
        <v>853</v>
      </c>
      <c r="C426" s="52" t="s">
        <v>854</v>
      </c>
      <c r="D426" s="244">
        <v>0</v>
      </c>
      <c r="E426" s="244">
        <v>0</v>
      </c>
      <c r="F426" s="54" t="str">
        <f t="shared" si="119"/>
        <v>-</v>
      </c>
    </row>
    <row r="427" spans="1:6" ht="24" x14ac:dyDescent="0.2">
      <c r="A427" s="55">
        <v>812</v>
      </c>
      <c r="B427" s="87" t="s">
        <v>855</v>
      </c>
      <c r="C427" s="52" t="s">
        <v>856</v>
      </c>
      <c r="D427" s="53">
        <f t="shared" ref="D427:E427" si="122">SUM(D428:D429)</f>
        <v>0</v>
      </c>
      <c r="E427" s="53">
        <f t="shared" si="122"/>
        <v>0</v>
      </c>
      <c r="F427" s="54" t="str">
        <f t="shared" si="119"/>
        <v>-</v>
      </c>
    </row>
    <row r="428" spans="1:6" ht="24" x14ac:dyDescent="0.2">
      <c r="A428" s="55">
        <v>8121</v>
      </c>
      <c r="B428" s="234" t="s">
        <v>857</v>
      </c>
      <c r="C428" s="52" t="s">
        <v>858</v>
      </c>
      <c r="D428" s="244">
        <v>0</v>
      </c>
      <c r="E428" s="244">
        <v>0</v>
      </c>
      <c r="F428" s="54" t="str">
        <f t="shared" si="119"/>
        <v>-</v>
      </c>
    </row>
    <row r="429" spans="1:6" ht="24" x14ac:dyDescent="0.2">
      <c r="A429" s="55">
        <v>8122</v>
      </c>
      <c r="B429" s="234" t="s">
        <v>859</v>
      </c>
      <c r="C429" s="52" t="s">
        <v>860</v>
      </c>
      <c r="D429" s="244">
        <v>0</v>
      </c>
      <c r="E429" s="244">
        <v>0</v>
      </c>
      <c r="F429" s="54" t="str">
        <f t="shared" si="119"/>
        <v>-</v>
      </c>
    </row>
    <row r="430" spans="1:6" ht="24" x14ac:dyDescent="0.2">
      <c r="A430" s="55">
        <v>813</v>
      </c>
      <c r="B430" s="87" t="s">
        <v>861</v>
      </c>
      <c r="C430" s="52" t="s">
        <v>862</v>
      </c>
      <c r="D430" s="53">
        <f t="shared" ref="D430:E430" si="123">SUM(D431:D433)</f>
        <v>0</v>
      </c>
      <c r="E430" s="53">
        <f t="shared" si="123"/>
        <v>0</v>
      </c>
      <c r="F430" s="54" t="str">
        <f t="shared" si="119"/>
        <v>-</v>
      </c>
    </row>
    <row r="431" spans="1:6" ht="12.75" customHeight="1" x14ac:dyDescent="0.2">
      <c r="A431" s="55">
        <v>8132</v>
      </c>
      <c r="B431" s="87" t="s">
        <v>863</v>
      </c>
      <c r="C431" s="52" t="s">
        <v>864</v>
      </c>
      <c r="D431" s="244">
        <v>0</v>
      </c>
      <c r="E431" s="244">
        <v>0</v>
      </c>
      <c r="F431" s="54" t="str">
        <f t="shared" si="119"/>
        <v>-</v>
      </c>
    </row>
    <row r="432" spans="1:6" ht="12.75" customHeight="1" x14ac:dyDescent="0.2">
      <c r="A432" s="55">
        <v>8133</v>
      </c>
      <c r="B432" s="87" t="s">
        <v>865</v>
      </c>
      <c r="C432" s="52" t="s">
        <v>866</v>
      </c>
      <c r="D432" s="244">
        <v>0</v>
      </c>
      <c r="E432" s="244">
        <v>0</v>
      </c>
      <c r="F432" s="54" t="str">
        <f t="shared" si="119"/>
        <v>-</v>
      </c>
    </row>
    <row r="433" spans="1:6" ht="12.75" customHeight="1" x14ac:dyDescent="0.2">
      <c r="A433" s="55">
        <v>8134</v>
      </c>
      <c r="B433" s="87" t="s">
        <v>867</v>
      </c>
      <c r="C433" s="52" t="s">
        <v>868</v>
      </c>
      <c r="D433" s="244">
        <v>0</v>
      </c>
      <c r="E433" s="244">
        <v>0</v>
      </c>
      <c r="F433" s="54" t="str">
        <f t="shared" si="119"/>
        <v>-</v>
      </c>
    </row>
    <row r="434" spans="1:6" ht="24" x14ac:dyDescent="0.2">
      <c r="A434" s="55">
        <v>814</v>
      </c>
      <c r="B434" s="234" t="s">
        <v>869</v>
      </c>
      <c r="C434" s="52" t="s">
        <v>870</v>
      </c>
      <c r="D434" s="244">
        <v>0</v>
      </c>
      <c r="E434" s="244">
        <v>0</v>
      </c>
      <c r="F434" s="54" t="str">
        <f t="shared" si="119"/>
        <v>-</v>
      </c>
    </row>
    <row r="435" spans="1:6" ht="24" x14ac:dyDescent="0.2">
      <c r="A435" s="55">
        <v>815</v>
      </c>
      <c r="B435" s="87" t="s">
        <v>871</v>
      </c>
      <c r="C435" s="52" t="s">
        <v>872</v>
      </c>
      <c r="D435" s="53">
        <f t="shared" ref="D435:E435" si="124">SUM(D436:D441)</f>
        <v>0</v>
      </c>
      <c r="E435" s="53">
        <f t="shared" si="124"/>
        <v>0</v>
      </c>
      <c r="F435" s="54" t="str">
        <f t="shared" si="119"/>
        <v>-</v>
      </c>
    </row>
    <row r="436" spans="1:6" ht="12.75" customHeight="1" x14ac:dyDescent="0.2">
      <c r="A436" s="55">
        <v>8153</v>
      </c>
      <c r="B436" s="87" t="s">
        <v>873</v>
      </c>
      <c r="C436" s="52" t="s">
        <v>874</v>
      </c>
      <c r="D436" s="244">
        <v>0</v>
      </c>
      <c r="E436" s="244">
        <v>0</v>
      </c>
      <c r="F436" s="54" t="str">
        <f t="shared" si="119"/>
        <v>-</v>
      </c>
    </row>
    <row r="437" spans="1:6" ht="24" x14ac:dyDescent="0.2">
      <c r="A437" s="55">
        <v>8154</v>
      </c>
      <c r="B437" s="87" t="s">
        <v>875</v>
      </c>
      <c r="C437" s="52" t="s">
        <v>876</v>
      </c>
      <c r="D437" s="244">
        <v>0</v>
      </c>
      <c r="E437" s="244">
        <v>0</v>
      </c>
      <c r="F437" s="54" t="str">
        <f t="shared" si="119"/>
        <v>-</v>
      </c>
    </row>
    <row r="438" spans="1:6" ht="24" x14ac:dyDescent="0.2">
      <c r="A438" s="55">
        <v>8155</v>
      </c>
      <c r="B438" s="87" t="s">
        <v>877</v>
      </c>
      <c r="C438" s="52" t="s">
        <v>878</v>
      </c>
      <c r="D438" s="244">
        <v>0</v>
      </c>
      <c r="E438" s="244">
        <v>0</v>
      </c>
      <c r="F438" s="54" t="str">
        <f t="shared" si="119"/>
        <v>-</v>
      </c>
    </row>
    <row r="439" spans="1:6" ht="12.75" customHeight="1" x14ac:dyDescent="0.2">
      <c r="A439" s="55">
        <v>8156</v>
      </c>
      <c r="B439" s="87" t="s">
        <v>879</v>
      </c>
      <c r="C439" s="52" t="s">
        <v>880</v>
      </c>
      <c r="D439" s="244">
        <v>0</v>
      </c>
      <c r="E439" s="244">
        <v>0</v>
      </c>
      <c r="F439" s="54" t="str">
        <f t="shared" si="119"/>
        <v>-</v>
      </c>
    </row>
    <row r="440" spans="1:6" ht="12.75" customHeight="1" x14ac:dyDescent="0.2">
      <c r="A440" s="55">
        <v>8157</v>
      </c>
      <c r="B440" s="87" t="s">
        <v>881</v>
      </c>
      <c r="C440" s="52" t="s">
        <v>882</v>
      </c>
      <c r="D440" s="244">
        <v>0</v>
      </c>
      <c r="E440" s="244">
        <v>0</v>
      </c>
      <c r="F440" s="54" t="str">
        <f t="shared" si="119"/>
        <v>-</v>
      </c>
    </row>
    <row r="441" spans="1:6" ht="12.75" customHeight="1" x14ac:dyDescent="0.2">
      <c r="A441" s="55">
        <v>8158</v>
      </c>
      <c r="B441" s="87" t="s">
        <v>883</v>
      </c>
      <c r="C441" s="52" t="s">
        <v>884</v>
      </c>
      <c r="D441" s="244">
        <v>0</v>
      </c>
      <c r="E441" s="244">
        <v>0</v>
      </c>
      <c r="F441" s="54" t="str">
        <f t="shared" si="119"/>
        <v>-</v>
      </c>
    </row>
    <row r="442" spans="1:6" ht="24" x14ac:dyDescent="0.2">
      <c r="A442" s="55">
        <v>816</v>
      </c>
      <c r="B442" s="87" t="s">
        <v>885</v>
      </c>
      <c r="C442" s="52" t="s">
        <v>886</v>
      </c>
      <c r="D442" s="53">
        <f t="shared" ref="D442:E442" si="125">SUM(D443:D446)</f>
        <v>0</v>
      </c>
      <c r="E442" s="53">
        <f t="shared" si="125"/>
        <v>0</v>
      </c>
      <c r="F442" s="54" t="str">
        <f t="shared" si="119"/>
        <v>-</v>
      </c>
    </row>
    <row r="443" spans="1:6" ht="12.75" customHeight="1" x14ac:dyDescent="0.2">
      <c r="A443" s="55">
        <v>8163</v>
      </c>
      <c r="B443" s="87" t="s">
        <v>887</v>
      </c>
      <c r="C443" s="52" t="s">
        <v>888</v>
      </c>
      <c r="D443" s="244">
        <v>0</v>
      </c>
      <c r="E443" s="244">
        <v>0</v>
      </c>
      <c r="F443" s="54" t="str">
        <f t="shared" si="119"/>
        <v>-</v>
      </c>
    </row>
    <row r="444" spans="1:6" ht="12.75" customHeight="1" x14ac:dyDescent="0.2">
      <c r="A444" s="55">
        <v>8164</v>
      </c>
      <c r="B444" s="87" t="s">
        <v>889</v>
      </c>
      <c r="C444" s="52" t="s">
        <v>890</v>
      </c>
      <c r="D444" s="244">
        <v>0</v>
      </c>
      <c r="E444" s="244">
        <v>0</v>
      </c>
      <c r="F444" s="54" t="str">
        <f t="shared" si="119"/>
        <v>-</v>
      </c>
    </row>
    <row r="445" spans="1:6" ht="12.75" customHeight="1" x14ac:dyDescent="0.2">
      <c r="A445" s="55">
        <v>8165</v>
      </c>
      <c r="B445" s="87" t="s">
        <v>891</v>
      </c>
      <c r="C445" s="52" t="s">
        <v>892</v>
      </c>
      <c r="D445" s="244">
        <v>0</v>
      </c>
      <c r="E445" s="244">
        <v>0</v>
      </c>
      <c r="F445" s="54" t="str">
        <f t="shared" si="119"/>
        <v>-</v>
      </c>
    </row>
    <row r="446" spans="1:6" ht="12.75" customHeight="1" x14ac:dyDescent="0.2">
      <c r="A446" s="55">
        <v>8166</v>
      </c>
      <c r="B446" s="87" t="s">
        <v>893</v>
      </c>
      <c r="C446" s="52" t="s">
        <v>894</v>
      </c>
      <c r="D446" s="244">
        <v>0</v>
      </c>
      <c r="E446" s="244">
        <v>0</v>
      </c>
      <c r="F446" s="54" t="str">
        <f t="shared" si="119"/>
        <v>-</v>
      </c>
    </row>
    <row r="447" spans="1:6" ht="12.75" customHeight="1" x14ac:dyDescent="0.2">
      <c r="A447" s="55">
        <v>817</v>
      </c>
      <c r="B447" s="87" t="s">
        <v>895</v>
      </c>
      <c r="C447" s="52" t="s">
        <v>896</v>
      </c>
      <c r="D447" s="53">
        <f t="shared" ref="D447:E447" si="126">SUM(D448:D454)</f>
        <v>0</v>
      </c>
      <c r="E447" s="53">
        <f t="shared" si="126"/>
        <v>0</v>
      </c>
      <c r="F447" s="54" t="str">
        <f t="shared" si="119"/>
        <v>-</v>
      </c>
    </row>
    <row r="448" spans="1:6" ht="12.75" customHeight="1" x14ac:dyDescent="0.2">
      <c r="A448" s="55">
        <v>8171</v>
      </c>
      <c r="B448" s="87" t="s">
        <v>897</v>
      </c>
      <c r="C448" s="52" t="s">
        <v>898</v>
      </c>
      <c r="D448" s="244">
        <v>0</v>
      </c>
      <c r="E448" s="244">
        <v>0</v>
      </c>
      <c r="F448" s="54" t="str">
        <f t="shared" si="119"/>
        <v>-</v>
      </c>
    </row>
    <row r="449" spans="1:6" ht="12.75" customHeight="1" x14ac:dyDescent="0.2">
      <c r="A449" s="55">
        <v>8172</v>
      </c>
      <c r="B449" s="87" t="s">
        <v>899</v>
      </c>
      <c r="C449" s="52" t="s">
        <v>900</v>
      </c>
      <c r="D449" s="244">
        <v>0</v>
      </c>
      <c r="E449" s="244">
        <v>0</v>
      </c>
      <c r="F449" s="54" t="str">
        <f t="shared" si="119"/>
        <v>-</v>
      </c>
    </row>
    <row r="450" spans="1:6" ht="12.75" customHeight="1" x14ac:dyDescent="0.2">
      <c r="A450" s="55">
        <v>8173</v>
      </c>
      <c r="B450" s="87" t="s">
        <v>901</v>
      </c>
      <c r="C450" s="52" t="s">
        <v>902</v>
      </c>
      <c r="D450" s="244">
        <v>0</v>
      </c>
      <c r="E450" s="244">
        <v>0</v>
      </c>
      <c r="F450" s="54" t="str">
        <f t="shared" si="119"/>
        <v>-</v>
      </c>
    </row>
    <row r="451" spans="1:6" ht="12.75" customHeight="1" x14ac:dyDescent="0.2">
      <c r="A451" s="55">
        <v>8174</v>
      </c>
      <c r="B451" s="87" t="s">
        <v>903</v>
      </c>
      <c r="C451" s="52" t="s">
        <v>904</v>
      </c>
      <c r="D451" s="244">
        <v>0</v>
      </c>
      <c r="E451" s="244">
        <v>0</v>
      </c>
      <c r="F451" s="54" t="str">
        <f t="shared" si="119"/>
        <v>-</v>
      </c>
    </row>
    <row r="452" spans="1:6" ht="12.75" customHeight="1" x14ac:dyDescent="0.2">
      <c r="A452" s="55">
        <v>8175</v>
      </c>
      <c r="B452" s="87" t="s">
        <v>905</v>
      </c>
      <c r="C452" s="52" t="s">
        <v>906</v>
      </c>
      <c r="D452" s="244">
        <v>0</v>
      </c>
      <c r="E452" s="244">
        <v>0</v>
      </c>
      <c r="F452" s="54" t="str">
        <f t="shared" si="119"/>
        <v>-</v>
      </c>
    </row>
    <row r="453" spans="1:6" ht="24" x14ac:dyDescent="0.2">
      <c r="A453" s="55">
        <v>8176</v>
      </c>
      <c r="B453" s="87" t="s">
        <v>907</v>
      </c>
      <c r="C453" s="52" t="s">
        <v>908</v>
      </c>
      <c r="D453" s="244">
        <v>0</v>
      </c>
      <c r="E453" s="244">
        <v>0</v>
      </c>
      <c r="F453" s="54" t="str">
        <f t="shared" si="119"/>
        <v>-</v>
      </c>
    </row>
    <row r="454" spans="1:6" ht="24" x14ac:dyDescent="0.2">
      <c r="A454" s="55">
        <v>8177</v>
      </c>
      <c r="B454" s="234" t="s">
        <v>909</v>
      </c>
      <c r="C454" s="52" t="s">
        <v>910</v>
      </c>
      <c r="D454" s="244">
        <v>0</v>
      </c>
      <c r="E454" s="244">
        <v>0</v>
      </c>
      <c r="F454" s="54" t="str">
        <f t="shared" si="119"/>
        <v>-</v>
      </c>
    </row>
    <row r="455" spans="1:6" ht="12.75" customHeight="1" x14ac:dyDescent="0.2">
      <c r="A455" s="55" t="s">
        <v>911</v>
      </c>
      <c r="B455" s="234" t="s">
        <v>912</v>
      </c>
      <c r="C455" s="52" t="s">
        <v>911</v>
      </c>
      <c r="D455" s="53">
        <f t="shared" ref="D455:E455" si="127">SUM(D456:D458)</f>
        <v>0</v>
      </c>
      <c r="E455" s="53">
        <f t="shared" si="127"/>
        <v>0</v>
      </c>
      <c r="F455" s="54" t="str">
        <f t="shared" si="119"/>
        <v>-</v>
      </c>
    </row>
    <row r="456" spans="1:6" ht="24" x14ac:dyDescent="0.2">
      <c r="A456" s="55" t="s">
        <v>913</v>
      </c>
      <c r="B456" s="234" t="s">
        <v>914</v>
      </c>
      <c r="C456" s="52" t="s">
        <v>913</v>
      </c>
      <c r="D456" s="244">
        <v>0</v>
      </c>
      <c r="E456" s="244">
        <v>0</v>
      </c>
      <c r="F456" s="54" t="str">
        <f t="shared" si="119"/>
        <v>-</v>
      </c>
    </row>
    <row r="457" spans="1:6" ht="24" x14ac:dyDescent="0.2">
      <c r="A457" s="55" t="s">
        <v>915</v>
      </c>
      <c r="B457" s="234" t="s">
        <v>916</v>
      </c>
      <c r="C457" s="52" t="s">
        <v>915</v>
      </c>
      <c r="D457" s="244">
        <v>0</v>
      </c>
      <c r="E457" s="244">
        <v>0</v>
      </c>
      <c r="F457" s="54" t="str">
        <f t="shared" si="119"/>
        <v>-</v>
      </c>
    </row>
    <row r="458" spans="1:6" ht="12.75" customHeight="1" x14ac:dyDescent="0.2">
      <c r="A458" s="55" t="s">
        <v>917</v>
      </c>
      <c r="B458" s="234" t="s">
        <v>918</v>
      </c>
      <c r="C458" s="52" t="s">
        <v>917</v>
      </c>
      <c r="D458" s="244">
        <v>0</v>
      </c>
      <c r="E458" s="244">
        <v>0</v>
      </c>
      <c r="F458" s="54" t="str">
        <f t="shared" si="119"/>
        <v>-</v>
      </c>
    </row>
    <row r="459" spans="1:6" ht="12.75" customHeight="1" x14ac:dyDescent="0.2">
      <c r="A459" s="55">
        <v>82</v>
      </c>
      <c r="B459" s="87" t="s">
        <v>919</v>
      </c>
      <c r="C459" s="52" t="s">
        <v>920</v>
      </c>
      <c r="D459" s="53">
        <f t="shared" ref="D459:E459" si="128">D460+D463+D466+D469</f>
        <v>0</v>
      </c>
      <c r="E459" s="53">
        <f t="shared" si="128"/>
        <v>0</v>
      </c>
      <c r="F459" s="54" t="str">
        <f t="shared" si="119"/>
        <v>-</v>
      </c>
    </row>
    <row r="460" spans="1:6" ht="12.75" customHeight="1" x14ac:dyDescent="0.2">
      <c r="A460" s="55">
        <v>821</v>
      </c>
      <c r="B460" s="87" t="s">
        <v>921</v>
      </c>
      <c r="C460" s="52" t="s">
        <v>922</v>
      </c>
      <c r="D460" s="53">
        <f t="shared" ref="D460:E460" si="129">SUM(D461:D462)</f>
        <v>0</v>
      </c>
      <c r="E460" s="53">
        <f t="shared" si="129"/>
        <v>0</v>
      </c>
      <c r="F460" s="54" t="str">
        <f t="shared" si="119"/>
        <v>-</v>
      </c>
    </row>
    <row r="461" spans="1:6" ht="12.75" customHeight="1" x14ac:dyDescent="0.2">
      <c r="A461" s="55">
        <v>8211</v>
      </c>
      <c r="B461" s="87" t="s">
        <v>923</v>
      </c>
      <c r="C461" s="52" t="s">
        <v>924</v>
      </c>
      <c r="D461" s="244">
        <v>0</v>
      </c>
      <c r="E461" s="244">
        <v>0</v>
      </c>
      <c r="F461" s="54" t="str">
        <f t="shared" si="119"/>
        <v>-</v>
      </c>
    </row>
    <row r="462" spans="1:6" ht="12.75" customHeight="1" x14ac:dyDescent="0.2">
      <c r="A462" s="55">
        <v>8212</v>
      </c>
      <c r="B462" s="87" t="s">
        <v>925</v>
      </c>
      <c r="C462" s="52" t="s">
        <v>926</v>
      </c>
      <c r="D462" s="244">
        <v>0</v>
      </c>
      <c r="E462" s="244">
        <v>0</v>
      </c>
      <c r="F462" s="54" t="str">
        <f t="shared" si="119"/>
        <v>-</v>
      </c>
    </row>
    <row r="463" spans="1:6" ht="12.75" customHeight="1" x14ac:dyDescent="0.2">
      <c r="A463" s="55">
        <v>822</v>
      </c>
      <c r="B463" s="87" t="s">
        <v>927</v>
      </c>
      <c r="C463" s="52" t="s">
        <v>928</v>
      </c>
      <c r="D463" s="53">
        <f t="shared" ref="D463:E463" si="130">SUM(D464:D465)</f>
        <v>0</v>
      </c>
      <c r="E463" s="53">
        <f t="shared" si="130"/>
        <v>0</v>
      </c>
      <c r="F463" s="54" t="str">
        <f t="shared" si="119"/>
        <v>-</v>
      </c>
    </row>
    <row r="464" spans="1:6" ht="12.75" customHeight="1" x14ac:dyDescent="0.2">
      <c r="A464" s="55">
        <v>8221</v>
      </c>
      <c r="B464" s="87" t="s">
        <v>929</v>
      </c>
      <c r="C464" s="52" t="s">
        <v>930</v>
      </c>
      <c r="D464" s="244">
        <v>0</v>
      </c>
      <c r="E464" s="244">
        <v>0</v>
      </c>
      <c r="F464" s="54" t="str">
        <f t="shared" si="119"/>
        <v>-</v>
      </c>
    </row>
    <row r="465" spans="1:6" ht="12.75" customHeight="1" x14ac:dyDescent="0.2">
      <c r="A465" s="55">
        <v>8222</v>
      </c>
      <c r="B465" s="87" t="s">
        <v>931</v>
      </c>
      <c r="C465" s="52" t="s">
        <v>932</v>
      </c>
      <c r="D465" s="244">
        <v>0</v>
      </c>
      <c r="E465" s="244">
        <v>0</v>
      </c>
      <c r="F465" s="54" t="str">
        <f t="shared" si="119"/>
        <v>-</v>
      </c>
    </row>
    <row r="466" spans="1:6" ht="12.75" customHeight="1" x14ac:dyDescent="0.2">
      <c r="A466" s="55">
        <v>823</v>
      </c>
      <c r="B466" s="87" t="s">
        <v>933</v>
      </c>
      <c r="C466" s="52" t="s">
        <v>934</v>
      </c>
      <c r="D466" s="53">
        <f t="shared" ref="D466:E466" si="131">SUM(D467:D468)</f>
        <v>0</v>
      </c>
      <c r="E466" s="53">
        <f t="shared" si="131"/>
        <v>0</v>
      </c>
      <c r="F466" s="54" t="str">
        <f t="shared" si="119"/>
        <v>-</v>
      </c>
    </row>
    <row r="467" spans="1:6" ht="12.75" customHeight="1" x14ac:dyDescent="0.2">
      <c r="A467" s="55">
        <v>8231</v>
      </c>
      <c r="B467" s="87" t="s">
        <v>935</v>
      </c>
      <c r="C467" s="52" t="s">
        <v>936</v>
      </c>
      <c r="D467" s="244">
        <v>0</v>
      </c>
      <c r="E467" s="244">
        <v>0</v>
      </c>
      <c r="F467" s="54" t="str">
        <f t="shared" si="119"/>
        <v>-</v>
      </c>
    </row>
    <row r="468" spans="1:6" ht="12.75" customHeight="1" x14ac:dyDescent="0.2">
      <c r="A468" s="55">
        <v>8232</v>
      </c>
      <c r="B468" s="87" t="s">
        <v>937</v>
      </c>
      <c r="C468" s="52" t="s">
        <v>938</v>
      </c>
      <c r="D468" s="244">
        <v>0</v>
      </c>
      <c r="E468" s="244">
        <v>0</v>
      </c>
      <c r="F468" s="54" t="str">
        <f t="shared" si="119"/>
        <v>-</v>
      </c>
    </row>
    <row r="469" spans="1:6" ht="12.75" customHeight="1" x14ac:dyDescent="0.2">
      <c r="A469" s="55">
        <v>824</v>
      </c>
      <c r="B469" s="87" t="s">
        <v>939</v>
      </c>
      <c r="C469" s="52" t="s">
        <v>940</v>
      </c>
      <c r="D469" s="53">
        <f t="shared" ref="D469:E469" si="132">SUM(D470:D471)</f>
        <v>0</v>
      </c>
      <c r="E469" s="53">
        <f t="shared" si="132"/>
        <v>0</v>
      </c>
      <c r="F469" s="54" t="str">
        <f t="shared" si="119"/>
        <v>-</v>
      </c>
    </row>
    <row r="470" spans="1:6" ht="12.75" customHeight="1" x14ac:dyDescent="0.2">
      <c r="A470" s="55">
        <v>8241</v>
      </c>
      <c r="B470" s="87" t="s">
        <v>941</v>
      </c>
      <c r="C470" s="52" t="s">
        <v>942</v>
      </c>
      <c r="D470" s="244">
        <v>0</v>
      </c>
      <c r="E470" s="244">
        <v>0</v>
      </c>
      <c r="F470" s="54" t="str">
        <f t="shared" si="119"/>
        <v>-</v>
      </c>
    </row>
    <row r="471" spans="1:6" ht="12.75" customHeight="1" x14ac:dyDescent="0.2">
      <c r="A471" s="55">
        <v>8242</v>
      </c>
      <c r="B471" s="87" t="s">
        <v>943</v>
      </c>
      <c r="C471" s="52" t="s">
        <v>944</v>
      </c>
      <c r="D471" s="244">
        <v>0</v>
      </c>
      <c r="E471" s="244">
        <v>0</v>
      </c>
      <c r="F471" s="54" t="str">
        <f t="shared" si="119"/>
        <v>-</v>
      </c>
    </row>
    <row r="472" spans="1:6" ht="12.75" customHeight="1" x14ac:dyDescent="0.2">
      <c r="A472" s="55">
        <v>83</v>
      </c>
      <c r="B472" s="87" t="s">
        <v>945</v>
      </c>
      <c r="C472" s="52" t="s">
        <v>946</v>
      </c>
      <c r="D472" s="53">
        <f t="shared" ref="D472:E472" si="133">D473+D477+D478+D481</f>
        <v>0</v>
      </c>
      <c r="E472" s="53">
        <f t="shared" si="133"/>
        <v>0</v>
      </c>
      <c r="F472" s="54" t="str">
        <f t="shared" si="119"/>
        <v>-</v>
      </c>
    </row>
    <row r="473" spans="1:6" ht="24" x14ac:dyDescent="0.2">
      <c r="A473" s="55">
        <v>831</v>
      </c>
      <c r="B473" s="87" t="s">
        <v>947</v>
      </c>
      <c r="C473" s="52" t="s">
        <v>948</v>
      </c>
      <c r="D473" s="53">
        <f t="shared" ref="D473:E473" si="134">SUM(D474:D476)</f>
        <v>0</v>
      </c>
      <c r="E473" s="53">
        <f t="shared" si="134"/>
        <v>0</v>
      </c>
      <c r="F473" s="54" t="str">
        <f t="shared" si="119"/>
        <v>-</v>
      </c>
    </row>
    <row r="474" spans="1:6" ht="12.75" customHeight="1" x14ac:dyDescent="0.2">
      <c r="A474" s="55">
        <v>8312</v>
      </c>
      <c r="B474" s="87" t="s">
        <v>949</v>
      </c>
      <c r="C474" s="52" t="s">
        <v>950</v>
      </c>
      <c r="D474" s="244">
        <v>0</v>
      </c>
      <c r="E474" s="244">
        <v>0</v>
      </c>
      <c r="F474" s="54" t="str">
        <f t="shared" si="119"/>
        <v>-</v>
      </c>
    </row>
    <row r="475" spans="1:6" ht="12.75" customHeight="1" x14ac:dyDescent="0.2">
      <c r="A475" s="55">
        <v>8313</v>
      </c>
      <c r="B475" s="87" t="s">
        <v>951</v>
      </c>
      <c r="C475" s="52" t="s">
        <v>952</v>
      </c>
      <c r="D475" s="244">
        <v>0</v>
      </c>
      <c r="E475" s="244">
        <v>0</v>
      </c>
      <c r="F475" s="54" t="str">
        <f t="shared" si="119"/>
        <v>-</v>
      </c>
    </row>
    <row r="476" spans="1:6" ht="12.75" customHeight="1" x14ac:dyDescent="0.2">
      <c r="A476" s="55">
        <v>8314</v>
      </c>
      <c r="B476" s="87" t="s">
        <v>953</v>
      </c>
      <c r="C476" s="52" t="s">
        <v>954</v>
      </c>
      <c r="D476" s="244">
        <v>0</v>
      </c>
      <c r="E476" s="244">
        <v>0</v>
      </c>
      <c r="F476" s="54" t="str">
        <f t="shared" si="119"/>
        <v>-</v>
      </c>
    </row>
    <row r="477" spans="1:6" ht="24" x14ac:dyDescent="0.2">
      <c r="A477" s="55">
        <v>832</v>
      </c>
      <c r="B477" s="234" t="s">
        <v>955</v>
      </c>
      <c r="C477" s="52" t="s">
        <v>956</v>
      </c>
      <c r="D477" s="244">
        <v>0</v>
      </c>
      <c r="E477" s="244">
        <v>0</v>
      </c>
      <c r="F477" s="54" t="str">
        <f t="shared" si="119"/>
        <v>-</v>
      </c>
    </row>
    <row r="478" spans="1:6" ht="24" x14ac:dyDescent="0.2">
      <c r="A478" s="55">
        <v>833</v>
      </c>
      <c r="B478" s="87" t="s">
        <v>957</v>
      </c>
      <c r="C478" s="52" t="s">
        <v>958</v>
      </c>
      <c r="D478" s="53">
        <f t="shared" ref="D478:E478" si="135">SUM(D479:D480)</f>
        <v>0</v>
      </c>
      <c r="E478" s="53">
        <f t="shared" si="135"/>
        <v>0</v>
      </c>
      <c r="F478" s="54" t="str">
        <f t="shared" si="119"/>
        <v>-</v>
      </c>
    </row>
    <row r="479" spans="1:6" ht="24" x14ac:dyDescent="0.2">
      <c r="A479" s="55">
        <v>8331</v>
      </c>
      <c r="B479" s="234" t="s">
        <v>959</v>
      </c>
      <c r="C479" s="52" t="s">
        <v>960</v>
      </c>
      <c r="D479" s="244">
        <v>0</v>
      </c>
      <c r="E479" s="244">
        <v>0</v>
      </c>
      <c r="F479" s="54" t="str">
        <f t="shared" si="119"/>
        <v>-</v>
      </c>
    </row>
    <row r="480" spans="1:6" ht="12.75" customHeight="1" x14ac:dyDescent="0.2">
      <c r="A480" s="55">
        <v>8332</v>
      </c>
      <c r="B480" s="87" t="s">
        <v>961</v>
      </c>
      <c r="C480" s="52" t="s">
        <v>962</v>
      </c>
      <c r="D480" s="244">
        <v>0</v>
      </c>
      <c r="E480" s="244">
        <v>0</v>
      </c>
      <c r="F480" s="54" t="str">
        <f t="shared" si="119"/>
        <v>-</v>
      </c>
    </row>
    <row r="481" spans="1:6" ht="24" x14ac:dyDescent="0.2">
      <c r="A481" s="55">
        <v>834</v>
      </c>
      <c r="B481" s="87" t="s">
        <v>963</v>
      </c>
      <c r="C481" s="52" t="s">
        <v>964</v>
      </c>
      <c r="D481" s="53">
        <f t="shared" ref="D481:E481" si="136">SUM(D482:D483)</f>
        <v>0</v>
      </c>
      <c r="E481" s="53">
        <f t="shared" si="136"/>
        <v>0</v>
      </c>
      <c r="F481" s="54" t="str">
        <f t="shared" si="119"/>
        <v>-</v>
      </c>
    </row>
    <row r="482" spans="1:6" ht="12.75" customHeight="1" x14ac:dyDescent="0.2">
      <c r="A482" s="55">
        <v>8341</v>
      </c>
      <c r="B482" s="87" t="s">
        <v>965</v>
      </c>
      <c r="C482" s="52" t="s">
        <v>966</v>
      </c>
      <c r="D482" s="244">
        <v>0</v>
      </c>
      <c r="E482" s="244">
        <v>0</v>
      </c>
      <c r="F482" s="54" t="str">
        <f t="shared" si="119"/>
        <v>-</v>
      </c>
    </row>
    <row r="483" spans="1:6" ht="12.75" customHeight="1" x14ac:dyDescent="0.2">
      <c r="A483" s="55">
        <v>8342</v>
      </c>
      <c r="B483" s="87" t="s">
        <v>967</v>
      </c>
      <c r="C483" s="52" t="s">
        <v>968</v>
      </c>
      <c r="D483" s="244">
        <v>0</v>
      </c>
      <c r="E483" s="244">
        <v>0</v>
      </c>
      <c r="F483" s="54" t="str">
        <f t="shared" si="119"/>
        <v>-</v>
      </c>
    </row>
    <row r="484" spans="1:6" ht="12.75" customHeight="1" x14ac:dyDescent="0.2">
      <c r="A484" s="55">
        <v>84</v>
      </c>
      <c r="B484" s="87" t="s">
        <v>969</v>
      </c>
      <c r="C484" s="52" t="s">
        <v>970</v>
      </c>
      <c r="D484" s="53">
        <f t="shared" ref="D484:E484" si="137">D485+D490+D494+D495+D502+D507</f>
        <v>357489</v>
      </c>
      <c r="E484" s="53">
        <f t="shared" si="137"/>
        <v>0</v>
      </c>
      <c r="F484" s="54">
        <f t="shared" si="119"/>
        <v>0</v>
      </c>
    </row>
    <row r="485" spans="1:6" ht="24" x14ac:dyDescent="0.2">
      <c r="A485" s="55">
        <v>841</v>
      </c>
      <c r="B485" s="87" t="s">
        <v>971</v>
      </c>
      <c r="C485" s="52" t="s">
        <v>972</v>
      </c>
      <c r="D485" s="53">
        <f t="shared" ref="D485:E485" si="138">SUM(D486:D489)</f>
        <v>0</v>
      </c>
      <c r="E485" s="53">
        <f t="shared" si="138"/>
        <v>0</v>
      </c>
      <c r="F485" s="54" t="str">
        <f t="shared" si="119"/>
        <v>-</v>
      </c>
    </row>
    <row r="486" spans="1:6" ht="12.75" customHeight="1" x14ac:dyDescent="0.2">
      <c r="A486" s="55">
        <v>8413</v>
      </c>
      <c r="B486" s="87" t="s">
        <v>973</v>
      </c>
      <c r="C486" s="52" t="s">
        <v>974</v>
      </c>
      <c r="D486" s="244">
        <v>0</v>
      </c>
      <c r="E486" s="244">
        <v>0</v>
      </c>
      <c r="F486" s="54" t="str">
        <f t="shared" si="119"/>
        <v>-</v>
      </c>
    </row>
    <row r="487" spans="1:6" ht="12.75" customHeight="1" x14ac:dyDescent="0.2">
      <c r="A487" s="55">
        <v>8414</v>
      </c>
      <c r="B487" s="87" t="s">
        <v>975</v>
      </c>
      <c r="C487" s="52" t="s">
        <v>976</v>
      </c>
      <c r="D487" s="244">
        <v>0</v>
      </c>
      <c r="E487" s="244">
        <v>0</v>
      </c>
      <c r="F487" s="54" t="str">
        <f t="shared" si="119"/>
        <v>-</v>
      </c>
    </row>
    <row r="488" spans="1:6" ht="12.75" customHeight="1" x14ac:dyDescent="0.2">
      <c r="A488" s="55">
        <v>8415</v>
      </c>
      <c r="B488" s="87" t="s">
        <v>977</v>
      </c>
      <c r="C488" s="52" t="s">
        <v>978</v>
      </c>
      <c r="D488" s="244">
        <v>0</v>
      </c>
      <c r="E488" s="244">
        <v>0</v>
      </c>
      <c r="F488" s="54" t="str">
        <f t="shared" si="119"/>
        <v>-</v>
      </c>
    </row>
    <row r="489" spans="1:6" ht="12.75" customHeight="1" x14ac:dyDescent="0.2">
      <c r="A489" s="55">
        <v>8416</v>
      </c>
      <c r="B489" s="87" t="s">
        <v>979</v>
      </c>
      <c r="C489" s="52" t="s">
        <v>980</v>
      </c>
      <c r="D489" s="244">
        <v>0</v>
      </c>
      <c r="E489" s="244">
        <v>0</v>
      </c>
      <c r="F489" s="54" t="str">
        <f t="shared" si="119"/>
        <v>-</v>
      </c>
    </row>
    <row r="490" spans="1:6" ht="24" x14ac:dyDescent="0.2">
      <c r="A490" s="55">
        <v>842</v>
      </c>
      <c r="B490" s="87" t="s">
        <v>981</v>
      </c>
      <c r="C490" s="52" t="s">
        <v>982</v>
      </c>
      <c r="D490" s="53">
        <f t="shared" ref="D490:E490" si="139">SUM(D491:D493)</f>
        <v>357489</v>
      </c>
      <c r="E490" s="53">
        <f t="shared" si="139"/>
        <v>0</v>
      </c>
      <c r="F490" s="54">
        <f t="shared" si="119"/>
        <v>0</v>
      </c>
    </row>
    <row r="491" spans="1:6" ht="12.75" customHeight="1" x14ac:dyDescent="0.2">
      <c r="A491" s="55">
        <v>8422</v>
      </c>
      <c r="B491" s="87" t="s">
        <v>983</v>
      </c>
      <c r="C491" s="52" t="s">
        <v>984</v>
      </c>
      <c r="D491" s="244">
        <v>357489</v>
      </c>
      <c r="E491" s="244"/>
      <c r="F491" s="54">
        <f t="shared" si="119"/>
        <v>0</v>
      </c>
    </row>
    <row r="492" spans="1:6" ht="12.75" customHeight="1" x14ac:dyDescent="0.2">
      <c r="A492" s="55">
        <v>8423</v>
      </c>
      <c r="B492" s="87" t="s">
        <v>985</v>
      </c>
      <c r="C492" s="52" t="s">
        <v>986</v>
      </c>
      <c r="D492" s="244">
        <v>0</v>
      </c>
      <c r="E492" s="244">
        <v>0</v>
      </c>
      <c r="F492" s="54" t="str">
        <f t="shared" si="119"/>
        <v>-</v>
      </c>
    </row>
    <row r="493" spans="1:6" ht="12.75" customHeight="1" x14ac:dyDescent="0.2">
      <c r="A493" s="55">
        <v>8424</v>
      </c>
      <c r="B493" s="87" t="s">
        <v>987</v>
      </c>
      <c r="C493" s="52" t="s">
        <v>988</v>
      </c>
      <c r="D493" s="244">
        <v>0</v>
      </c>
      <c r="E493" s="244">
        <v>0</v>
      </c>
      <c r="F493" s="54" t="str">
        <f t="shared" si="119"/>
        <v>-</v>
      </c>
    </row>
    <row r="494" spans="1:6" ht="12.75" customHeight="1" x14ac:dyDescent="0.2">
      <c r="A494" s="55">
        <v>843</v>
      </c>
      <c r="B494" s="87" t="s">
        <v>989</v>
      </c>
      <c r="C494" s="52" t="s">
        <v>990</v>
      </c>
      <c r="D494" s="244">
        <v>0</v>
      </c>
      <c r="E494" s="244">
        <v>0</v>
      </c>
      <c r="F494" s="54" t="str">
        <f t="shared" si="119"/>
        <v>-</v>
      </c>
    </row>
    <row r="495" spans="1:6" ht="24" x14ac:dyDescent="0.2">
      <c r="A495" s="55">
        <v>844</v>
      </c>
      <c r="B495" s="87" t="s">
        <v>991</v>
      </c>
      <c r="C495" s="52" t="s">
        <v>992</v>
      </c>
      <c r="D495" s="53">
        <f t="shared" ref="D495:E495" si="140">SUM(D496:D501)</f>
        <v>0</v>
      </c>
      <c r="E495" s="53">
        <f t="shared" si="140"/>
        <v>0</v>
      </c>
      <c r="F495" s="54" t="str">
        <f t="shared" si="119"/>
        <v>-</v>
      </c>
    </row>
    <row r="496" spans="1:6" ht="12.75" customHeight="1" x14ac:dyDescent="0.2">
      <c r="A496" s="55">
        <v>8443</v>
      </c>
      <c r="B496" s="87" t="s">
        <v>993</v>
      </c>
      <c r="C496" s="52" t="s">
        <v>994</v>
      </c>
      <c r="D496" s="244">
        <v>0</v>
      </c>
      <c r="E496" s="244">
        <v>0</v>
      </c>
      <c r="F496" s="54" t="str">
        <f t="shared" si="119"/>
        <v>-</v>
      </c>
    </row>
    <row r="497" spans="1:6" ht="12.75" customHeight="1" x14ac:dyDescent="0.2">
      <c r="A497" s="55">
        <v>8444</v>
      </c>
      <c r="B497" s="87" t="s">
        <v>995</v>
      </c>
      <c r="C497" s="52" t="s">
        <v>996</v>
      </c>
      <c r="D497" s="244">
        <v>0</v>
      </c>
      <c r="E497" s="244">
        <v>0</v>
      </c>
      <c r="F497" s="54" t="str">
        <f t="shared" si="119"/>
        <v>-</v>
      </c>
    </row>
    <row r="498" spans="1:6" ht="24" x14ac:dyDescent="0.2">
      <c r="A498" s="55">
        <v>8445</v>
      </c>
      <c r="B498" s="87" t="s">
        <v>997</v>
      </c>
      <c r="C498" s="52" t="s">
        <v>998</v>
      </c>
      <c r="D498" s="244">
        <v>0</v>
      </c>
      <c r="E498" s="244">
        <v>0</v>
      </c>
      <c r="F498" s="54" t="str">
        <f t="shared" si="119"/>
        <v>-</v>
      </c>
    </row>
    <row r="499" spans="1:6" ht="12.75" customHeight="1" x14ac:dyDescent="0.2">
      <c r="A499" s="55">
        <v>8446</v>
      </c>
      <c r="B499" s="87" t="s">
        <v>999</v>
      </c>
      <c r="C499" s="52" t="s">
        <v>1000</v>
      </c>
      <c r="D499" s="244">
        <v>0</v>
      </c>
      <c r="E499" s="244">
        <v>0</v>
      </c>
      <c r="F499" s="54" t="str">
        <f t="shared" si="119"/>
        <v>-</v>
      </c>
    </row>
    <row r="500" spans="1:6" ht="12.75" customHeight="1" x14ac:dyDescent="0.2">
      <c r="A500" s="55">
        <v>8447</v>
      </c>
      <c r="B500" s="87" t="s">
        <v>1001</v>
      </c>
      <c r="C500" s="52" t="s">
        <v>1002</v>
      </c>
      <c r="D500" s="244">
        <v>0</v>
      </c>
      <c r="E500" s="244">
        <v>0</v>
      </c>
      <c r="F500" s="54" t="str">
        <f t="shared" si="119"/>
        <v>-</v>
      </c>
    </row>
    <row r="501" spans="1:6" ht="12.75" customHeight="1" x14ac:dyDescent="0.2">
      <c r="A501" s="55">
        <v>8448</v>
      </c>
      <c r="B501" s="87" t="s">
        <v>1003</v>
      </c>
      <c r="C501" s="52" t="s">
        <v>1004</v>
      </c>
      <c r="D501" s="244">
        <v>0</v>
      </c>
      <c r="E501" s="244">
        <v>0</v>
      </c>
      <c r="F501" s="54" t="str">
        <f t="shared" si="119"/>
        <v>-</v>
      </c>
    </row>
    <row r="502" spans="1:6" ht="24" x14ac:dyDescent="0.2">
      <c r="A502" s="55">
        <v>845</v>
      </c>
      <c r="B502" s="234" t="s">
        <v>1005</v>
      </c>
      <c r="C502" s="52" t="s">
        <v>1006</v>
      </c>
      <c r="D502" s="53">
        <f t="shared" ref="D502:E502" si="141">SUM(D503:D506)</f>
        <v>0</v>
      </c>
      <c r="E502" s="53">
        <f t="shared" si="141"/>
        <v>0</v>
      </c>
      <c r="F502" s="54" t="str">
        <f t="shared" si="119"/>
        <v>-</v>
      </c>
    </row>
    <row r="503" spans="1:6" ht="12.75" customHeight="1" x14ac:dyDescent="0.2">
      <c r="A503" s="55">
        <v>8453</v>
      </c>
      <c r="B503" s="87" t="s">
        <v>1007</v>
      </c>
      <c r="C503" s="52" t="s">
        <v>1008</v>
      </c>
      <c r="D503" s="244">
        <v>0</v>
      </c>
      <c r="E503" s="244">
        <v>0</v>
      </c>
      <c r="F503" s="54" t="str">
        <f t="shared" si="119"/>
        <v>-</v>
      </c>
    </row>
    <row r="504" spans="1:6" ht="12.75" customHeight="1" x14ac:dyDescent="0.2">
      <c r="A504" s="55">
        <v>8454</v>
      </c>
      <c r="B504" s="87" t="s">
        <v>1009</v>
      </c>
      <c r="C504" s="52" t="s">
        <v>1010</v>
      </c>
      <c r="D504" s="244">
        <v>0</v>
      </c>
      <c r="E504" s="244">
        <v>0</v>
      </c>
      <c r="F504" s="54" t="str">
        <f t="shared" si="119"/>
        <v>-</v>
      </c>
    </row>
    <row r="505" spans="1:6" ht="12.75" customHeight="1" x14ac:dyDescent="0.2">
      <c r="A505" s="55">
        <v>8455</v>
      </c>
      <c r="B505" s="87" t="s">
        <v>1011</v>
      </c>
      <c r="C505" s="52" t="s">
        <v>1012</v>
      </c>
      <c r="D505" s="244">
        <v>0</v>
      </c>
      <c r="E505" s="244">
        <v>0</v>
      </c>
      <c r="F505" s="54" t="str">
        <f t="shared" si="119"/>
        <v>-</v>
      </c>
    </row>
    <row r="506" spans="1:6" ht="12.75" customHeight="1" x14ac:dyDescent="0.2">
      <c r="A506" s="55">
        <v>8456</v>
      </c>
      <c r="B506" s="87" t="s">
        <v>1013</v>
      </c>
      <c r="C506" s="52" t="s">
        <v>1014</v>
      </c>
      <c r="D506" s="244">
        <v>0</v>
      </c>
      <c r="E506" s="244">
        <v>0</v>
      </c>
      <c r="F506" s="54" t="str">
        <f t="shared" si="119"/>
        <v>-</v>
      </c>
    </row>
    <row r="507" spans="1:6" ht="12.75" customHeight="1" x14ac:dyDescent="0.2">
      <c r="A507" s="55">
        <v>847</v>
      </c>
      <c r="B507" s="87" t="s">
        <v>1015</v>
      </c>
      <c r="C507" s="52" t="s">
        <v>1016</v>
      </c>
      <c r="D507" s="53">
        <f t="shared" ref="D507:E507" si="142">SUM(D508:D514)</f>
        <v>0</v>
      </c>
      <c r="E507" s="53">
        <f t="shared" si="142"/>
        <v>0</v>
      </c>
      <c r="F507" s="54" t="str">
        <f t="shared" si="119"/>
        <v>-</v>
      </c>
    </row>
    <row r="508" spans="1:6" ht="12.75" customHeight="1" x14ac:dyDescent="0.2">
      <c r="A508" s="55">
        <v>8471</v>
      </c>
      <c r="B508" s="87" t="s">
        <v>1017</v>
      </c>
      <c r="C508" s="52" t="s">
        <v>1018</v>
      </c>
      <c r="D508" s="244">
        <v>0</v>
      </c>
      <c r="E508" s="244">
        <v>0</v>
      </c>
      <c r="F508" s="54" t="str">
        <f t="shared" si="119"/>
        <v>-</v>
      </c>
    </row>
    <row r="509" spans="1:6" ht="12.75" customHeight="1" x14ac:dyDescent="0.2">
      <c r="A509" s="55">
        <v>8472</v>
      </c>
      <c r="B509" s="87" t="s">
        <v>1019</v>
      </c>
      <c r="C509" s="52" t="s">
        <v>1020</v>
      </c>
      <c r="D509" s="244">
        <v>0</v>
      </c>
      <c r="E509" s="244">
        <v>0</v>
      </c>
      <c r="F509" s="54" t="str">
        <f t="shared" si="119"/>
        <v>-</v>
      </c>
    </row>
    <row r="510" spans="1:6" ht="12.75" customHeight="1" x14ac:dyDescent="0.2">
      <c r="A510" s="55">
        <v>8473</v>
      </c>
      <c r="B510" s="87" t="s">
        <v>1021</v>
      </c>
      <c r="C510" s="52" t="s">
        <v>1022</v>
      </c>
      <c r="D510" s="244">
        <v>0</v>
      </c>
      <c r="E510" s="244">
        <v>0</v>
      </c>
      <c r="F510" s="54" t="str">
        <f t="shared" si="119"/>
        <v>-</v>
      </c>
    </row>
    <row r="511" spans="1:6" ht="12.75" customHeight="1" x14ac:dyDescent="0.2">
      <c r="A511" s="55">
        <v>8474</v>
      </c>
      <c r="B511" s="87" t="s">
        <v>1023</v>
      </c>
      <c r="C511" s="52" t="s">
        <v>1024</v>
      </c>
      <c r="D511" s="244">
        <v>0</v>
      </c>
      <c r="E511" s="244">
        <v>0</v>
      </c>
      <c r="F511" s="54" t="str">
        <f t="shared" si="119"/>
        <v>-</v>
      </c>
    </row>
    <row r="512" spans="1:6" ht="12.75" customHeight="1" x14ac:dyDescent="0.2">
      <c r="A512" s="55">
        <v>8475</v>
      </c>
      <c r="B512" s="87" t="s">
        <v>1025</v>
      </c>
      <c r="C512" s="52" t="s">
        <v>1026</v>
      </c>
      <c r="D512" s="244">
        <v>0</v>
      </c>
      <c r="E512" s="244">
        <v>0</v>
      </c>
      <c r="F512" s="54" t="str">
        <f t="shared" si="119"/>
        <v>-</v>
      </c>
    </row>
    <row r="513" spans="1:6" ht="12.75" customHeight="1" x14ac:dyDescent="0.2">
      <c r="A513" s="55">
        <v>8476</v>
      </c>
      <c r="B513" s="87" t="s">
        <v>1027</v>
      </c>
      <c r="C513" s="52" t="s">
        <v>1028</v>
      </c>
      <c r="D513" s="244">
        <v>0</v>
      </c>
      <c r="E513" s="244">
        <v>0</v>
      </c>
      <c r="F513" s="54" t="str">
        <f t="shared" si="119"/>
        <v>-</v>
      </c>
    </row>
    <row r="514" spans="1:6" ht="24" x14ac:dyDescent="0.2">
      <c r="A514" s="55" t="s">
        <v>1029</v>
      </c>
      <c r="B514" s="87" t="s">
        <v>1030</v>
      </c>
      <c r="C514" s="52" t="s">
        <v>1029</v>
      </c>
      <c r="D514" s="244">
        <v>0</v>
      </c>
      <c r="E514" s="244">
        <v>0</v>
      </c>
      <c r="F514" s="54" t="str">
        <f t="shared" si="119"/>
        <v>-</v>
      </c>
    </row>
    <row r="515" spans="1:6" ht="12.75" customHeight="1" x14ac:dyDescent="0.2">
      <c r="A515" s="55">
        <v>85</v>
      </c>
      <c r="B515" s="87" t="s">
        <v>1031</v>
      </c>
      <c r="C515" s="52" t="s">
        <v>1032</v>
      </c>
      <c r="D515" s="53">
        <f t="shared" ref="D515:E515" si="143">D516+D519+D522+D525</f>
        <v>0</v>
      </c>
      <c r="E515" s="53">
        <f t="shared" si="143"/>
        <v>0</v>
      </c>
      <c r="F515" s="54" t="str">
        <f t="shared" si="119"/>
        <v>-</v>
      </c>
    </row>
    <row r="516" spans="1:6" ht="12.75" customHeight="1" x14ac:dyDescent="0.2">
      <c r="A516" s="55">
        <v>851</v>
      </c>
      <c r="B516" s="87" t="s">
        <v>1033</v>
      </c>
      <c r="C516" s="52" t="s">
        <v>1034</v>
      </c>
      <c r="D516" s="53">
        <f t="shared" ref="D516:E516" si="144">SUM(D517:D518)</f>
        <v>0</v>
      </c>
      <c r="E516" s="53">
        <f t="shared" si="144"/>
        <v>0</v>
      </c>
      <c r="F516" s="54" t="str">
        <f t="shared" si="119"/>
        <v>-</v>
      </c>
    </row>
    <row r="517" spans="1:6" ht="12.75" customHeight="1" x14ac:dyDescent="0.2">
      <c r="A517" s="55">
        <v>8511</v>
      </c>
      <c r="B517" s="87" t="s">
        <v>1035</v>
      </c>
      <c r="C517" s="52" t="s">
        <v>1036</v>
      </c>
      <c r="D517" s="244">
        <v>0</v>
      </c>
      <c r="E517" s="244">
        <v>0</v>
      </c>
      <c r="F517" s="54" t="str">
        <f t="shared" si="119"/>
        <v>-</v>
      </c>
    </row>
    <row r="518" spans="1:6" ht="12.75" customHeight="1" x14ac:dyDescent="0.2">
      <c r="A518" s="55">
        <v>8512</v>
      </c>
      <c r="B518" s="87" t="s">
        <v>1037</v>
      </c>
      <c r="C518" s="52" t="s">
        <v>1038</v>
      </c>
      <c r="D518" s="244">
        <v>0</v>
      </c>
      <c r="E518" s="244">
        <v>0</v>
      </c>
      <c r="F518" s="54" t="str">
        <f t="shared" si="119"/>
        <v>-</v>
      </c>
    </row>
    <row r="519" spans="1:6" ht="12.75" customHeight="1" x14ac:dyDescent="0.2">
      <c r="A519" s="55">
        <v>852</v>
      </c>
      <c r="B519" s="87" t="s">
        <v>1039</v>
      </c>
      <c r="C519" s="52" t="s">
        <v>1040</v>
      </c>
      <c r="D519" s="53">
        <f t="shared" ref="D519:E519" si="145">SUM(D520:D521)</f>
        <v>0</v>
      </c>
      <c r="E519" s="53">
        <f t="shared" si="145"/>
        <v>0</v>
      </c>
      <c r="F519" s="54" t="str">
        <f t="shared" si="119"/>
        <v>-</v>
      </c>
    </row>
    <row r="520" spans="1:6" ht="12.75" customHeight="1" x14ac:dyDescent="0.2">
      <c r="A520" s="55">
        <v>8521</v>
      </c>
      <c r="B520" s="87" t="s">
        <v>1041</v>
      </c>
      <c r="C520" s="52" t="s">
        <v>1042</v>
      </c>
      <c r="D520" s="244">
        <v>0</v>
      </c>
      <c r="E520" s="244">
        <v>0</v>
      </c>
      <c r="F520" s="54" t="str">
        <f t="shared" si="119"/>
        <v>-</v>
      </c>
    </row>
    <row r="521" spans="1:6" ht="12.75" customHeight="1" x14ac:dyDescent="0.2">
      <c r="A521" s="55">
        <v>8522</v>
      </c>
      <c r="B521" s="87" t="s">
        <v>1043</v>
      </c>
      <c r="C521" s="52" t="s">
        <v>1044</v>
      </c>
      <c r="D521" s="244">
        <v>0</v>
      </c>
      <c r="E521" s="244">
        <v>0</v>
      </c>
      <c r="F521" s="54" t="str">
        <f t="shared" si="119"/>
        <v>-</v>
      </c>
    </row>
    <row r="522" spans="1:6" ht="12.75" customHeight="1" x14ac:dyDescent="0.2">
      <c r="A522" s="55">
        <v>853</v>
      </c>
      <c r="B522" s="87" t="s">
        <v>1045</v>
      </c>
      <c r="C522" s="52" t="s">
        <v>1046</v>
      </c>
      <c r="D522" s="53">
        <f t="shared" ref="D522:E522" si="146">SUM(D523:D524)</f>
        <v>0</v>
      </c>
      <c r="E522" s="53">
        <f t="shared" si="146"/>
        <v>0</v>
      </c>
      <c r="F522" s="54" t="str">
        <f t="shared" si="119"/>
        <v>-</v>
      </c>
    </row>
    <row r="523" spans="1:6" ht="12.75" customHeight="1" x14ac:dyDescent="0.2">
      <c r="A523" s="55">
        <v>8531</v>
      </c>
      <c r="B523" s="87" t="s">
        <v>1047</v>
      </c>
      <c r="C523" s="52" t="s">
        <v>1048</v>
      </c>
      <c r="D523" s="244">
        <v>0</v>
      </c>
      <c r="E523" s="244">
        <v>0</v>
      </c>
      <c r="F523" s="54" t="str">
        <f t="shared" si="119"/>
        <v>-</v>
      </c>
    </row>
    <row r="524" spans="1:6" ht="12.75" customHeight="1" x14ac:dyDescent="0.2">
      <c r="A524" s="55">
        <v>8532</v>
      </c>
      <c r="B524" s="87" t="s">
        <v>1049</v>
      </c>
      <c r="C524" s="52" t="s">
        <v>1050</v>
      </c>
      <c r="D524" s="244">
        <v>0</v>
      </c>
      <c r="E524" s="244">
        <v>0</v>
      </c>
      <c r="F524" s="54" t="str">
        <f t="shared" si="119"/>
        <v>-</v>
      </c>
    </row>
    <row r="525" spans="1:6" ht="12.75" customHeight="1" x14ac:dyDescent="0.2">
      <c r="A525" s="55">
        <v>854</v>
      </c>
      <c r="B525" s="87" t="s">
        <v>1051</v>
      </c>
      <c r="C525" s="52" t="s">
        <v>1052</v>
      </c>
      <c r="D525" s="53">
        <f t="shared" ref="D525:E525" si="147">SUM(D526:D527)</f>
        <v>0</v>
      </c>
      <c r="E525" s="53">
        <f t="shared" si="147"/>
        <v>0</v>
      </c>
      <c r="F525" s="54" t="str">
        <f t="shared" si="119"/>
        <v>-</v>
      </c>
    </row>
    <row r="526" spans="1:6" ht="12.75" customHeight="1" x14ac:dyDescent="0.2">
      <c r="A526" s="55">
        <v>8541</v>
      </c>
      <c r="B526" s="87" t="s">
        <v>1053</v>
      </c>
      <c r="C526" s="52" t="s">
        <v>1054</v>
      </c>
      <c r="D526" s="244">
        <v>0</v>
      </c>
      <c r="E526" s="244">
        <v>0</v>
      </c>
      <c r="F526" s="54" t="str">
        <f t="shared" si="119"/>
        <v>-</v>
      </c>
    </row>
    <row r="527" spans="1:6" ht="12.75" customHeight="1" x14ac:dyDescent="0.2">
      <c r="A527" s="55">
        <v>8542</v>
      </c>
      <c r="B527" s="87" t="s">
        <v>1055</v>
      </c>
      <c r="C527" s="52" t="s">
        <v>1056</v>
      </c>
      <c r="D527" s="244">
        <v>0</v>
      </c>
      <c r="E527" s="244">
        <v>0</v>
      </c>
      <c r="F527" s="54" t="str">
        <f t="shared" si="119"/>
        <v>-</v>
      </c>
    </row>
    <row r="528" spans="1:6" ht="12.75" customHeight="1" x14ac:dyDescent="0.2">
      <c r="A528" s="55">
        <v>5</v>
      </c>
      <c r="B528" s="87" t="s">
        <v>1057</v>
      </c>
      <c r="C528" s="52" t="s">
        <v>1058</v>
      </c>
      <c r="D528" s="53">
        <f t="shared" ref="D528:E528" si="148">D529+D567+D580+D593+D625</f>
        <v>355080</v>
      </c>
      <c r="E528" s="53">
        <f t="shared" si="148"/>
        <v>397550.95</v>
      </c>
      <c r="F528" s="54">
        <f t="shared" si="119"/>
        <v>111.96095246141715</v>
      </c>
    </row>
    <row r="529" spans="1:6" ht="24" x14ac:dyDescent="0.2">
      <c r="A529" s="55">
        <v>51</v>
      </c>
      <c r="B529" s="87" t="s">
        <v>1059</v>
      </c>
      <c r="C529" s="52" t="s">
        <v>1060</v>
      </c>
      <c r="D529" s="53">
        <f t="shared" ref="D529:E529" si="149">D530+D535+D538+D542+D543+D550+D555+D563</f>
        <v>0</v>
      </c>
      <c r="E529" s="53">
        <f t="shared" si="149"/>
        <v>0</v>
      </c>
      <c r="F529" s="54" t="str">
        <f t="shared" si="119"/>
        <v>-</v>
      </c>
    </row>
    <row r="530" spans="1:6" ht="24" x14ac:dyDescent="0.2">
      <c r="A530" s="55">
        <v>511</v>
      </c>
      <c r="B530" s="87" t="s">
        <v>1061</v>
      </c>
      <c r="C530" s="52" t="s">
        <v>1062</v>
      </c>
      <c r="D530" s="53">
        <f t="shared" ref="D530:E530" si="150">SUM(D531:D534)</f>
        <v>0</v>
      </c>
      <c r="E530" s="53">
        <f t="shared" si="150"/>
        <v>0</v>
      </c>
      <c r="F530" s="54" t="str">
        <f t="shared" si="119"/>
        <v>-</v>
      </c>
    </row>
    <row r="531" spans="1:6" ht="12.75" customHeight="1" x14ac:dyDescent="0.2">
      <c r="A531" s="55">
        <v>5113</v>
      </c>
      <c r="B531" s="87" t="s">
        <v>1063</v>
      </c>
      <c r="C531" s="52" t="s">
        <v>1064</v>
      </c>
      <c r="D531" s="244">
        <v>0</v>
      </c>
      <c r="E531" s="244">
        <v>0</v>
      </c>
      <c r="F531" s="54" t="str">
        <f t="shared" si="119"/>
        <v>-</v>
      </c>
    </row>
    <row r="532" spans="1:6" ht="12.75" customHeight="1" x14ac:dyDescent="0.2">
      <c r="A532" s="55">
        <v>5114</v>
      </c>
      <c r="B532" s="87" t="s">
        <v>1065</v>
      </c>
      <c r="C532" s="52" t="s">
        <v>1066</v>
      </c>
      <c r="D532" s="244">
        <v>0</v>
      </c>
      <c r="E532" s="244">
        <v>0</v>
      </c>
      <c r="F532" s="54" t="str">
        <f t="shared" si="119"/>
        <v>-</v>
      </c>
    </row>
    <row r="533" spans="1:6" ht="12.75" customHeight="1" x14ac:dyDescent="0.2">
      <c r="A533" s="55">
        <v>5115</v>
      </c>
      <c r="B533" s="87" t="s">
        <v>1067</v>
      </c>
      <c r="C533" s="52" t="s">
        <v>1068</v>
      </c>
      <c r="D533" s="244">
        <v>0</v>
      </c>
      <c r="E533" s="244">
        <v>0</v>
      </c>
      <c r="F533" s="54" t="str">
        <f t="shared" si="119"/>
        <v>-</v>
      </c>
    </row>
    <row r="534" spans="1:6" ht="12.75" customHeight="1" x14ac:dyDescent="0.2">
      <c r="A534" s="55">
        <v>5116</v>
      </c>
      <c r="B534" s="87" t="s">
        <v>1069</v>
      </c>
      <c r="C534" s="52" t="s">
        <v>1070</v>
      </c>
      <c r="D534" s="244">
        <v>0</v>
      </c>
      <c r="E534" s="244">
        <v>0</v>
      </c>
      <c r="F534" s="54" t="str">
        <f t="shared" si="119"/>
        <v>-</v>
      </c>
    </row>
    <row r="535" spans="1:6" ht="24" x14ac:dyDescent="0.2">
      <c r="A535" s="55">
        <v>512</v>
      </c>
      <c r="B535" s="234" t="s">
        <v>1071</v>
      </c>
      <c r="C535" s="52" t="s">
        <v>1072</v>
      </c>
      <c r="D535" s="53">
        <f t="shared" ref="D535:E535" si="151">SUM(D536:D537)</f>
        <v>0</v>
      </c>
      <c r="E535" s="53">
        <f t="shared" si="151"/>
        <v>0</v>
      </c>
      <c r="F535" s="54" t="str">
        <f t="shared" si="119"/>
        <v>-</v>
      </c>
    </row>
    <row r="536" spans="1:6" ht="24" x14ac:dyDescent="0.2">
      <c r="A536" s="55">
        <v>5121</v>
      </c>
      <c r="B536" s="87" t="s">
        <v>1073</v>
      </c>
      <c r="C536" s="52" t="s">
        <v>1074</v>
      </c>
      <c r="D536" s="244">
        <v>0</v>
      </c>
      <c r="E536" s="244">
        <v>0</v>
      </c>
      <c r="F536" s="54" t="str">
        <f t="shared" si="119"/>
        <v>-</v>
      </c>
    </row>
    <row r="537" spans="1:6" ht="24" x14ac:dyDescent="0.2">
      <c r="A537" s="55">
        <v>5122</v>
      </c>
      <c r="B537" s="87" t="s">
        <v>1075</v>
      </c>
      <c r="C537" s="52" t="s">
        <v>1076</v>
      </c>
      <c r="D537" s="244">
        <v>0</v>
      </c>
      <c r="E537" s="244">
        <v>0</v>
      </c>
      <c r="F537" s="54" t="str">
        <f t="shared" si="119"/>
        <v>-</v>
      </c>
    </row>
    <row r="538" spans="1:6" ht="24" x14ac:dyDescent="0.2">
      <c r="A538" s="55">
        <v>513</v>
      </c>
      <c r="B538" s="87" t="s">
        <v>1077</v>
      </c>
      <c r="C538" s="52" t="s">
        <v>1078</v>
      </c>
      <c r="D538" s="53">
        <f t="shared" ref="D538:E538" si="152">SUM(D539:D541)</f>
        <v>0</v>
      </c>
      <c r="E538" s="53">
        <f t="shared" si="152"/>
        <v>0</v>
      </c>
      <c r="F538" s="54" t="str">
        <f t="shared" si="119"/>
        <v>-</v>
      </c>
    </row>
    <row r="539" spans="1:6" ht="12.75" customHeight="1" x14ac:dyDescent="0.2">
      <c r="A539" s="55">
        <v>5132</v>
      </c>
      <c r="B539" s="87" t="s">
        <v>1079</v>
      </c>
      <c r="C539" s="52" t="s">
        <v>1080</v>
      </c>
      <c r="D539" s="244">
        <v>0</v>
      </c>
      <c r="E539" s="244">
        <v>0</v>
      </c>
      <c r="F539" s="54" t="str">
        <f t="shared" si="119"/>
        <v>-</v>
      </c>
    </row>
    <row r="540" spans="1:6" ht="12.75" customHeight="1" x14ac:dyDescent="0.2">
      <c r="A540" s="62">
        <v>5133</v>
      </c>
      <c r="B540" s="87" t="s">
        <v>1081</v>
      </c>
      <c r="C540" s="63" t="s">
        <v>1082</v>
      </c>
      <c r="D540" s="244">
        <v>0</v>
      </c>
      <c r="E540" s="244">
        <v>0</v>
      </c>
      <c r="F540" s="54" t="str">
        <f t="shared" si="119"/>
        <v>-</v>
      </c>
    </row>
    <row r="541" spans="1:6" ht="12.75" customHeight="1" x14ac:dyDescent="0.2">
      <c r="A541" s="62">
        <v>5134</v>
      </c>
      <c r="B541" s="87" t="s">
        <v>1083</v>
      </c>
      <c r="C541" s="63" t="s">
        <v>1084</v>
      </c>
      <c r="D541" s="244">
        <v>0</v>
      </c>
      <c r="E541" s="244">
        <v>0</v>
      </c>
      <c r="F541" s="54" t="str">
        <f t="shared" si="119"/>
        <v>-</v>
      </c>
    </row>
    <row r="542" spans="1:6" ht="12.75" customHeight="1" x14ac:dyDescent="0.2">
      <c r="A542" s="55">
        <v>514</v>
      </c>
      <c r="B542" s="234" t="s">
        <v>1085</v>
      </c>
      <c r="C542" s="52" t="s">
        <v>1086</v>
      </c>
      <c r="D542" s="244">
        <v>0</v>
      </c>
      <c r="E542" s="244">
        <v>0</v>
      </c>
      <c r="F542" s="54" t="str">
        <f t="shared" si="119"/>
        <v>-</v>
      </c>
    </row>
    <row r="543" spans="1:6" ht="24" x14ac:dyDescent="0.2">
      <c r="A543" s="55">
        <v>515</v>
      </c>
      <c r="B543" s="87" t="s">
        <v>1087</v>
      </c>
      <c r="C543" s="52" t="s">
        <v>1088</v>
      </c>
      <c r="D543" s="53">
        <f t="shared" ref="D543:E543" si="153">SUM(D544:D549)</f>
        <v>0</v>
      </c>
      <c r="E543" s="53">
        <f t="shared" si="153"/>
        <v>0</v>
      </c>
      <c r="F543" s="54" t="str">
        <f t="shared" si="119"/>
        <v>-</v>
      </c>
    </row>
    <row r="544" spans="1:6" ht="12.75" customHeight="1" x14ac:dyDescent="0.2">
      <c r="A544" s="55">
        <v>5153</v>
      </c>
      <c r="B544" s="87" t="s">
        <v>1089</v>
      </c>
      <c r="C544" s="52" t="s">
        <v>1090</v>
      </c>
      <c r="D544" s="244">
        <v>0</v>
      </c>
      <c r="E544" s="244">
        <v>0</v>
      </c>
      <c r="F544" s="54" t="str">
        <f t="shared" si="119"/>
        <v>-</v>
      </c>
    </row>
    <row r="545" spans="1:6" ht="12.75" customHeight="1" x14ac:dyDescent="0.2">
      <c r="A545" s="55">
        <v>5154</v>
      </c>
      <c r="B545" s="87" t="s">
        <v>1091</v>
      </c>
      <c r="C545" s="52" t="s">
        <v>1092</v>
      </c>
      <c r="D545" s="244">
        <v>0</v>
      </c>
      <c r="E545" s="244">
        <v>0</v>
      </c>
      <c r="F545" s="54" t="str">
        <f t="shared" si="119"/>
        <v>-</v>
      </c>
    </row>
    <row r="546" spans="1:6" ht="24" x14ac:dyDescent="0.2">
      <c r="A546" s="55">
        <v>5155</v>
      </c>
      <c r="B546" s="87" t="s">
        <v>1093</v>
      </c>
      <c r="C546" s="52" t="s">
        <v>1094</v>
      </c>
      <c r="D546" s="244">
        <v>0</v>
      </c>
      <c r="E546" s="244">
        <v>0</v>
      </c>
      <c r="F546" s="54" t="str">
        <f t="shared" si="119"/>
        <v>-</v>
      </c>
    </row>
    <row r="547" spans="1:6" ht="12.75" customHeight="1" x14ac:dyDescent="0.2">
      <c r="A547" s="55">
        <v>5156</v>
      </c>
      <c r="B547" s="87" t="s">
        <v>1095</v>
      </c>
      <c r="C547" s="52" t="s">
        <v>1096</v>
      </c>
      <c r="D547" s="244">
        <v>0</v>
      </c>
      <c r="E547" s="244">
        <v>0</v>
      </c>
      <c r="F547" s="54" t="str">
        <f t="shared" si="119"/>
        <v>-</v>
      </c>
    </row>
    <row r="548" spans="1:6" ht="12.75" customHeight="1" x14ac:dyDescent="0.2">
      <c r="A548" s="55">
        <v>5157</v>
      </c>
      <c r="B548" s="87" t="s">
        <v>1097</v>
      </c>
      <c r="C548" s="52" t="s">
        <v>1098</v>
      </c>
      <c r="D548" s="244">
        <v>0</v>
      </c>
      <c r="E548" s="244">
        <v>0</v>
      </c>
      <c r="F548" s="54" t="str">
        <f t="shared" si="119"/>
        <v>-</v>
      </c>
    </row>
    <row r="549" spans="1:6" ht="12.75" customHeight="1" x14ac:dyDescent="0.2">
      <c r="A549" s="55">
        <v>5158</v>
      </c>
      <c r="B549" s="87" t="s">
        <v>1099</v>
      </c>
      <c r="C549" s="52" t="s">
        <v>1100</v>
      </c>
      <c r="D549" s="244">
        <v>0</v>
      </c>
      <c r="E549" s="244">
        <v>0</v>
      </c>
      <c r="F549" s="54" t="str">
        <f t="shared" si="119"/>
        <v>-</v>
      </c>
    </row>
    <row r="550" spans="1:6" ht="24" x14ac:dyDescent="0.2">
      <c r="A550" s="55">
        <v>516</v>
      </c>
      <c r="B550" s="234" t="s">
        <v>1101</v>
      </c>
      <c r="C550" s="52" t="s">
        <v>1102</v>
      </c>
      <c r="D550" s="53">
        <f t="shared" ref="D550:E550" si="154">SUM(D551:D554)</f>
        <v>0</v>
      </c>
      <c r="E550" s="53">
        <f t="shared" si="154"/>
        <v>0</v>
      </c>
      <c r="F550" s="54" t="str">
        <f t="shared" si="119"/>
        <v>-</v>
      </c>
    </row>
    <row r="551" spans="1:6" ht="12.75" customHeight="1" x14ac:dyDescent="0.2">
      <c r="A551" s="55">
        <v>5163</v>
      </c>
      <c r="B551" s="87" t="s">
        <v>1103</v>
      </c>
      <c r="C551" s="52" t="s">
        <v>1104</v>
      </c>
      <c r="D551" s="244">
        <v>0</v>
      </c>
      <c r="E551" s="244">
        <v>0</v>
      </c>
      <c r="F551" s="54" t="str">
        <f t="shared" si="119"/>
        <v>-</v>
      </c>
    </row>
    <row r="552" spans="1:6" ht="12.75" customHeight="1" x14ac:dyDescent="0.2">
      <c r="A552" s="55">
        <v>5164</v>
      </c>
      <c r="B552" s="87" t="s">
        <v>1105</v>
      </c>
      <c r="C552" s="52" t="s">
        <v>1106</v>
      </c>
      <c r="D552" s="244">
        <v>0</v>
      </c>
      <c r="E552" s="244">
        <v>0</v>
      </c>
      <c r="F552" s="54" t="str">
        <f t="shared" si="119"/>
        <v>-</v>
      </c>
    </row>
    <row r="553" spans="1:6" ht="12.75" customHeight="1" x14ac:dyDescent="0.2">
      <c r="A553" s="55">
        <v>5165</v>
      </c>
      <c r="B553" s="87" t="s">
        <v>1107</v>
      </c>
      <c r="C553" s="52" t="s">
        <v>1108</v>
      </c>
      <c r="D553" s="244">
        <v>0</v>
      </c>
      <c r="E553" s="244">
        <v>0</v>
      </c>
      <c r="F553" s="54" t="str">
        <f t="shared" si="119"/>
        <v>-</v>
      </c>
    </row>
    <row r="554" spans="1:6" ht="12.75" customHeight="1" x14ac:dyDescent="0.2">
      <c r="A554" s="55">
        <v>5166</v>
      </c>
      <c r="B554" s="87" t="s">
        <v>1109</v>
      </c>
      <c r="C554" s="52" t="s">
        <v>1110</v>
      </c>
      <c r="D554" s="244">
        <v>0</v>
      </c>
      <c r="E554" s="244">
        <v>0</v>
      </c>
      <c r="F554" s="54" t="str">
        <f t="shared" si="119"/>
        <v>-</v>
      </c>
    </row>
    <row r="555" spans="1:6" ht="12.75" customHeight="1" x14ac:dyDescent="0.2">
      <c r="A555" s="55">
        <v>517</v>
      </c>
      <c r="B555" s="87" t="s">
        <v>1111</v>
      </c>
      <c r="C555" s="52" t="s">
        <v>1112</v>
      </c>
      <c r="D555" s="53">
        <f t="shared" ref="D555:E555" si="155">SUM(D556:D562)</f>
        <v>0</v>
      </c>
      <c r="E555" s="53">
        <f t="shared" si="155"/>
        <v>0</v>
      </c>
      <c r="F555" s="54" t="str">
        <f t="shared" si="119"/>
        <v>-</v>
      </c>
    </row>
    <row r="556" spans="1:6" ht="12.75" customHeight="1" x14ac:dyDescent="0.2">
      <c r="A556" s="55">
        <v>5171</v>
      </c>
      <c r="B556" s="87" t="s">
        <v>1113</v>
      </c>
      <c r="C556" s="52" t="s">
        <v>1114</v>
      </c>
      <c r="D556" s="244">
        <v>0</v>
      </c>
      <c r="E556" s="244">
        <v>0</v>
      </c>
      <c r="F556" s="54" t="str">
        <f t="shared" si="119"/>
        <v>-</v>
      </c>
    </row>
    <row r="557" spans="1:6" ht="12.75" customHeight="1" x14ac:dyDescent="0.2">
      <c r="A557" s="55">
        <v>5172</v>
      </c>
      <c r="B557" s="87" t="s">
        <v>1115</v>
      </c>
      <c r="C557" s="52" t="s">
        <v>1116</v>
      </c>
      <c r="D557" s="244">
        <v>0</v>
      </c>
      <c r="E557" s="244">
        <v>0</v>
      </c>
      <c r="F557" s="54" t="str">
        <f t="shared" si="119"/>
        <v>-</v>
      </c>
    </row>
    <row r="558" spans="1:6" ht="12.75" customHeight="1" x14ac:dyDescent="0.2">
      <c r="A558" s="55">
        <v>5173</v>
      </c>
      <c r="B558" s="87" t="s">
        <v>1117</v>
      </c>
      <c r="C558" s="52" t="s">
        <v>1118</v>
      </c>
      <c r="D558" s="244">
        <v>0</v>
      </c>
      <c r="E558" s="244">
        <v>0</v>
      </c>
      <c r="F558" s="54" t="str">
        <f t="shared" si="119"/>
        <v>-</v>
      </c>
    </row>
    <row r="559" spans="1:6" ht="12.75" customHeight="1" x14ac:dyDescent="0.2">
      <c r="A559" s="55">
        <v>5174</v>
      </c>
      <c r="B559" s="87" t="s">
        <v>1119</v>
      </c>
      <c r="C559" s="52" t="s">
        <v>1120</v>
      </c>
      <c r="D559" s="244">
        <v>0</v>
      </c>
      <c r="E559" s="244">
        <v>0</v>
      </c>
      <c r="F559" s="54" t="str">
        <f t="shared" si="119"/>
        <v>-</v>
      </c>
    </row>
    <row r="560" spans="1:6" ht="12.75" customHeight="1" x14ac:dyDescent="0.2">
      <c r="A560" s="55">
        <v>5175</v>
      </c>
      <c r="B560" s="87" t="s">
        <v>1121</v>
      </c>
      <c r="C560" s="52" t="s">
        <v>1122</v>
      </c>
      <c r="D560" s="244">
        <v>0</v>
      </c>
      <c r="E560" s="244">
        <v>0</v>
      </c>
      <c r="F560" s="54" t="str">
        <f t="shared" si="119"/>
        <v>-</v>
      </c>
    </row>
    <row r="561" spans="1:6" ht="12.75" customHeight="1" x14ac:dyDescent="0.2">
      <c r="A561" s="55">
        <v>5176</v>
      </c>
      <c r="B561" s="87" t="s">
        <v>1123</v>
      </c>
      <c r="C561" s="52" t="s">
        <v>1124</v>
      </c>
      <c r="D561" s="244">
        <v>0</v>
      </c>
      <c r="E561" s="244">
        <v>0</v>
      </c>
      <c r="F561" s="54" t="str">
        <f t="shared" si="119"/>
        <v>-</v>
      </c>
    </row>
    <row r="562" spans="1:6" ht="24" x14ac:dyDescent="0.2">
      <c r="A562" s="55">
        <v>5177</v>
      </c>
      <c r="B562" s="234" t="s">
        <v>1125</v>
      </c>
      <c r="C562" s="52" t="s">
        <v>1126</v>
      </c>
      <c r="D562" s="244">
        <v>0</v>
      </c>
      <c r="E562" s="244">
        <v>0</v>
      </c>
      <c r="F562" s="54" t="str">
        <f t="shared" si="119"/>
        <v>-</v>
      </c>
    </row>
    <row r="563" spans="1:6" ht="12.75" customHeight="1" x14ac:dyDescent="0.2">
      <c r="A563" s="55" t="s">
        <v>1127</v>
      </c>
      <c r="B563" s="87" t="s">
        <v>1128</v>
      </c>
      <c r="C563" s="52" t="s">
        <v>1127</v>
      </c>
      <c r="D563" s="53">
        <f t="shared" ref="D563:E563" si="156">SUM(D564:D566)</f>
        <v>0</v>
      </c>
      <c r="E563" s="53">
        <f t="shared" si="156"/>
        <v>0</v>
      </c>
      <c r="F563" s="54" t="str">
        <f t="shared" si="119"/>
        <v>-</v>
      </c>
    </row>
    <row r="564" spans="1:6" ht="12.75" customHeight="1" x14ac:dyDescent="0.2">
      <c r="A564" s="55" t="s">
        <v>1129</v>
      </c>
      <c r="B564" s="87" t="s">
        <v>1130</v>
      </c>
      <c r="C564" s="52" t="s">
        <v>1129</v>
      </c>
      <c r="D564" s="244">
        <v>0</v>
      </c>
      <c r="E564" s="244">
        <v>0</v>
      </c>
      <c r="F564" s="54" t="str">
        <f t="shared" si="119"/>
        <v>-</v>
      </c>
    </row>
    <row r="565" spans="1:6" ht="12.75" customHeight="1" x14ac:dyDescent="0.2">
      <c r="A565" s="55" t="s">
        <v>1131</v>
      </c>
      <c r="B565" s="87" t="s">
        <v>1132</v>
      </c>
      <c r="C565" s="52" t="s">
        <v>1131</v>
      </c>
      <c r="D565" s="244">
        <v>0</v>
      </c>
      <c r="E565" s="244">
        <v>0</v>
      </c>
      <c r="F565" s="54" t="str">
        <f t="shared" si="119"/>
        <v>-</v>
      </c>
    </row>
    <row r="566" spans="1:6" ht="12.75" customHeight="1" x14ac:dyDescent="0.2">
      <c r="A566" s="55" t="s">
        <v>1133</v>
      </c>
      <c r="B566" s="87" t="s">
        <v>1134</v>
      </c>
      <c r="C566" s="52" t="s">
        <v>1133</v>
      </c>
      <c r="D566" s="244">
        <v>0</v>
      </c>
      <c r="E566" s="244">
        <v>0</v>
      </c>
      <c r="F566" s="54" t="str">
        <f t="shared" si="119"/>
        <v>-</v>
      </c>
    </row>
    <row r="567" spans="1:6" ht="12.75" customHeight="1" x14ac:dyDescent="0.2">
      <c r="A567" s="55">
        <v>52</v>
      </c>
      <c r="B567" s="87" t="s">
        <v>1135</v>
      </c>
      <c r="C567" s="52" t="s">
        <v>1136</v>
      </c>
      <c r="D567" s="53">
        <f t="shared" ref="D567:E567" si="157">D568+D571+D574+D577</f>
        <v>0</v>
      </c>
      <c r="E567" s="53">
        <f t="shared" si="157"/>
        <v>0</v>
      </c>
      <c r="F567" s="54" t="str">
        <f t="shared" si="119"/>
        <v>-</v>
      </c>
    </row>
    <row r="568" spans="1:6" ht="12.75" customHeight="1" x14ac:dyDescent="0.2">
      <c r="A568" s="55">
        <v>521</v>
      </c>
      <c r="B568" s="87" t="s">
        <v>1137</v>
      </c>
      <c r="C568" s="52" t="s">
        <v>1138</v>
      </c>
      <c r="D568" s="53">
        <f t="shared" ref="D568:E568" si="158">SUM(D569:D570)</f>
        <v>0</v>
      </c>
      <c r="E568" s="53">
        <f t="shared" si="158"/>
        <v>0</v>
      </c>
      <c r="F568" s="54" t="str">
        <f t="shared" si="119"/>
        <v>-</v>
      </c>
    </row>
    <row r="569" spans="1:6" ht="12.75" customHeight="1" x14ac:dyDescent="0.2">
      <c r="A569" s="55">
        <v>5211</v>
      </c>
      <c r="B569" s="87" t="s">
        <v>1139</v>
      </c>
      <c r="C569" s="52" t="s">
        <v>1140</v>
      </c>
      <c r="D569" s="244">
        <v>0</v>
      </c>
      <c r="E569" s="244">
        <v>0</v>
      </c>
      <c r="F569" s="54" t="str">
        <f t="shared" si="119"/>
        <v>-</v>
      </c>
    </row>
    <row r="570" spans="1:6" ht="12.75" customHeight="1" x14ac:dyDescent="0.2">
      <c r="A570" s="55">
        <v>5212</v>
      </c>
      <c r="B570" s="87" t="s">
        <v>1141</v>
      </c>
      <c r="C570" s="52" t="s">
        <v>1142</v>
      </c>
      <c r="D570" s="244">
        <v>0</v>
      </c>
      <c r="E570" s="244">
        <v>0</v>
      </c>
      <c r="F570" s="54" t="str">
        <f t="shared" si="119"/>
        <v>-</v>
      </c>
    </row>
    <row r="571" spans="1:6" ht="12.75" customHeight="1" x14ac:dyDescent="0.2">
      <c r="A571" s="55">
        <v>522</v>
      </c>
      <c r="B571" s="87" t="s">
        <v>1143</v>
      </c>
      <c r="C571" s="52" t="s">
        <v>1144</v>
      </c>
      <c r="D571" s="53">
        <f t="shared" ref="D571:E571" si="159">SUM(D572:D573)</f>
        <v>0</v>
      </c>
      <c r="E571" s="53">
        <f t="shared" si="159"/>
        <v>0</v>
      </c>
      <c r="F571" s="54" t="str">
        <f t="shared" si="119"/>
        <v>-</v>
      </c>
    </row>
    <row r="572" spans="1:6" ht="12.75" customHeight="1" x14ac:dyDescent="0.2">
      <c r="A572" s="55">
        <v>5221</v>
      </c>
      <c r="B572" s="87" t="s">
        <v>929</v>
      </c>
      <c r="C572" s="52" t="s">
        <v>1145</v>
      </c>
      <c r="D572" s="244">
        <v>0</v>
      </c>
      <c r="E572" s="244">
        <v>0</v>
      </c>
      <c r="F572" s="54" t="str">
        <f t="shared" si="119"/>
        <v>-</v>
      </c>
    </row>
    <row r="573" spans="1:6" ht="12.75" customHeight="1" x14ac:dyDescent="0.2">
      <c r="A573" s="55">
        <v>5222</v>
      </c>
      <c r="B573" s="87" t="s">
        <v>931</v>
      </c>
      <c r="C573" s="52" t="s">
        <v>1146</v>
      </c>
      <c r="D573" s="244">
        <v>0</v>
      </c>
      <c r="E573" s="244">
        <v>0</v>
      </c>
      <c r="F573" s="54" t="str">
        <f t="shared" si="119"/>
        <v>-</v>
      </c>
    </row>
    <row r="574" spans="1:6" ht="12.75" customHeight="1" x14ac:dyDescent="0.2">
      <c r="A574" s="55">
        <v>523</v>
      </c>
      <c r="B574" s="87" t="s">
        <v>1147</v>
      </c>
      <c r="C574" s="52" t="s">
        <v>1148</v>
      </c>
      <c r="D574" s="53">
        <f t="shared" ref="D574:E574" si="160">SUM(D575:D576)</f>
        <v>0</v>
      </c>
      <c r="E574" s="53">
        <f t="shared" si="160"/>
        <v>0</v>
      </c>
      <c r="F574" s="54" t="str">
        <f t="shared" si="119"/>
        <v>-</v>
      </c>
    </row>
    <row r="575" spans="1:6" ht="12.75" customHeight="1" x14ac:dyDescent="0.2">
      <c r="A575" s="55">
        <v>5231</v>
      </c>
      <c r="B575" s="87" t="s">
        <v>935</v>
      </c>
      <c r="C575" s="52" t="s">
        <v>1149</v>
      </c>
      <c r="D575" s="244">
        <v>0</v>
      </c>
      <c r="E575" s="244">
        <v>0</v>
      </c>
      <c r="F575" s="54" t="str">
        <f t="shared" si="119"/>
        <v>-</v>
      </c>
    </row>
    <row r="576" spans="1:6" ht="12.75" customHeight="1" x14ac:dyDescent="0.2">
      <c r="A576" s="55">
        <v>5232</v>
      </c>
      <c r="B576" s="87" t="s">
        <v>937</v>
      </c>
      <c r="C576" s="52" t="s">
        <v>1150</v>
      </c>
      <c r="D576" s="244">
        <v>0</v>
      </c>
      <c r="E576" s="244">
        <v>0</v>
      </c>
      <c r="F576" s="54" t="str">
        <f t="shared" si="119"/>
        <v>-</v>
      </c>
    </row>
    <row r="577" spans="1:6" ht="12.75" customHeight="1" x14ac:dyDescent="0.2">
      <c r="A577" s="55">
        <v>524</v>
      </c>
      <c r="B577" s="87" t="s">
        <v>1151</v>
      </c>
      <c r="C577" s="52" t="s">
        <v>1152</v>
      </c>
      <c r="D577" s="53">
        <f t="shared" ref="D577:E577" si="161">SUM(D578:D579)</f>
        <v>0</v>
      </c>
      <c r="E577" s="53">
        <f t="shared" si="161"/>
        <v>0</v>
      </c>
      <c r="F577" s="54" t="str">
        <f t="shared" si="119"/>
        <v>-</v>
      </c>
    </row>
    <row r="578" spans="1:6" ht="12.75" customHeight="1" x14ac:dyDescent="0.2">
      <c r="A578" s="62">
        <v>5241</v>
      </c>
      <c r="B578" s="87" t="s">
        <v>1153</v>
      </c>
      <c r="C578" s="63" t="s">
        <v>1154</v>
      </c>
      <c r="D578" s="244">
        <v>0</v>
      </c>
      <c r="E578" s="244">
        <v>0</v>
      </c>
      <c r="F578" s="54" t="str">
        <f t="shared" si="119"/>
        <v>-</v>
      </c>
    </row>
    <row r="579" spans="1:6" ht="12.75" customHeight="1" x14ac:dyDescent="0.2">
      <c r="A579" s="62">
        <v>5242</v>
      </c>
      <c r="B579" s="87" t="s">
        <v>1055</v>
      </c>
      <c r="C579" s="63" t="s">
        <v>1155</v>
      </c>
      <c r="D579" s="244">
        <v>0</v>
      </c>
      <c r="E579" s="244">
        <v>0</v>
      </c>
      <c r="F579" s="54" t="str">
        <f t="shared" si="119"/>
        <v>-</v>
      </c>
    </row>
    <row r="580" spans="1:6" ht="12.75" customHeight="1" x14ac:dyDescent="0.2">
      <c r="A580" s="55">
        <v>53</v>
      </c>
      <c r="B580" s="87" t="s">
        <v>1156</v>
      </c>
      <c r="C580" s="52" t="s">
        <v>1157</v>
      </c>
      <c r="D580" s="53">
        <f t="shared" ref="D580:E580" si="162">D581+D585+D587+D590</f>
        <v>0</v>
      </c>
      <c r="E580" s="53">
        <f t="shared" si="162"/>
        <v>0</v>
      </c>
      <c r="F580" s="54" t="str">
        <f t="shared" si="119"/>
        <v>-</v>
      </c>
    </row>
    <row r="581" spans="1:6" ht="24" x14ac:dyDescent="0.2">
      <c r="A581" s="55">
        <v>531</v>
      </c>
      <c r="B581" s="234" t="s">
        <v>1158</v>
      </c>
      <c r="C581" s="52" t="s">
        <v>1159</v>
      </c>
      <c r="D581" s="53">
        <f t="shared" ref="D581:E581" si="163">SUM(D582:D584)</f>
        <v>0</v>
      </c>
      <c r="E581" s="53">
        <f t="shared" si="163"/>
        <v>0</v>
      </c>
      <c r="F581" s="54" t="str">
        <f t="shared" si="119"/>
        <v>-</v>
      </c>
    </row>
    <row r="582" spans="1:6" ht="12.75" customHeight="1" x14ac:dyDescent="0.2">
      <c r="A582" s="55">
        <v>5312</v>
      </c>
      <c r="B582" s="87" t="s">
        <v>949</v>
      </c>
      <c r="C582" s="52" t="s">
        <v>1160</v>
      </c>
      <c r="D582" s="244">
        <v>0</v>
      </c>
      <c r="E582" s="244">
        <v>0</v>
      </c>
      <c r="F582" s="54" t="str">
        <f t="shared" si="119"/>
        <v>-</v>
      </c>
    </row>
    <row r="583" spans="1:6" ht="12.75" customHeight="1" x14ac:dyDescent="0.2">
      <c r="A583" s="55">
        <v>5313</v>
      </c>
      <c r="B583" s="87" t="s">
        <v>951</v>
      </c>
      <c r="C583" s="52" t="s">
        <v>1161</v>
      </c>
      <c r="D583" s="244">
        <v>0</v>
      </c>
      <c r="E583" s="244">
        <v>0</v>
      </c>
      <c r="F583" s="54" t="str">
        <f t="shared" si="119"/>
        <v>-</v>
      </c>
    </row>
    <row r="584" spans="1:6" ht="12.75" customHeight="1" x14ac:dyDescent="0.2">
      <c r="A584" s="55">
        <v>5314</v>
      </c>
      <c r="B584" s="87" t="s">
        <v>953</v>
      </c>
      <c r="C584" s="52" t="s">
        <v>1162</v>
      </c>
      <c r="D584" s="244">
        <v>0</v>
      </c>
      <c r="E584" s="244">
        <v>0</v>
      </c>
      <c r="F584" s="54" t="str">
        <f t="shared" si="119"/>
        <v>-</v>
      </c>
    </row>
    <row r="585" spans="1:6" ht="12.75" customHeight="1" x14ac:dyDescent="0.2">
      <c r="A585" s="55">
        <v>532</v>
      </c>
      <c r="B585" s="87" t="s">
        <v>1163</v>
      </c>
      <c r="C585" s="52" t="s">
        <v>1164</v>
      </c>
      <c r="D585" s="53">
        <f t="shared" ref="D585:E585" si="164">D586</f>
        <v>0</v>
      </c>
      <c r="E585" s="53">
        <f t="shared" si="164"/>
        <v>0</v>
      </c>
      <c r="F585" s="54" t="str">
        <f t="shared" si="119"/>
        <v>-</v>
      </c>
    </row>
    <row r="586" spans="1:6" ht="12.75" customHeight="1" x14ac:dyDescent="0.2">
      <c r="A586" s="55">
        <v>5321</v>
      </c>
      <c r="B586" s="87" t="s">
        <v>1165</v>
      </c>
      <c r="C586" s="52" t="s">
        <v>1166</v>
      </c>
      <c r="D586" s="244">
        <v>0</v>
      </c>
      <c r="E586" s="244">
        <v>0</v>
      </c>
      <c r="F586" s="54" t="str">
        <f t="shared" si="119"/>
        <v>-</v>
      </c>
    </row>
    <row r="587" spans="1:6" ht="24" x14ac:dyDescent="0.2">
      <c r="A587" s="55">
        <v>533</v>
      </c>
      <c r="B587" s="87" t="s">
        <v>1167</v>
      </c>
      <c r="C587" s="52" t="s">
        <v>1168</v>
      </c>
      <c r="D587" s="53">
        <f t="shared" ref="D587:E587" si="165">SUM(D588:D589)</f>
        <v>0</v>
      </c>
      <c r="E587" s="53">
        <f t="shared" si="165"/>
        <v>0</v>
      </c>
      <c r="F587" s="54" t="str">
        <f t="shared" si="119"/>
        <v>-</v>
      </c>
    </row>
    <row r="588" spans="1:6" ht="24" x14ac:dyDescent="0.2">
      <c r="A588" s="55">
        <v>5331</v>
      </c>
      <c r="B588" s="234" t="s">
        <v>1169</v>
      </c>
      <c r="C588" s="52" t="s">
        <v>1170</v>
      </c>
      <c r="D588" s="244">
        <v>0</v>
      </c>
      <c r="E588" s="244">
        <v>0</v>
      </c>
      <c r="F588" s="54" t="str">
        <f t="shared" si="119"/>
        <v>-</v>
      </c>
    </row>
    <row r="589" spans="1:6" ht="12.75" customHeight="1" x14ac:dyDescent="0.2">
      <c r="A589" s="55">
        <v>5332</v>
      </c>
      <c r="B589" s="87" t="s">
        <v>1171</v>
      </c>
      <c r="C589" s="52" t="s">
        <v>1172</v>
      </c>
      <c r="D589" s="244">
        <v>0</v>
      </c>
      <c r="E589" s="244">
        <v>0</v>
      </c>
      <c r="F589" s="54" t="str">
        <f t="shared" si="119"/>
        <v>-</v>
      </c>
    </row>
    <row r="590" spans="1:6" ht="24" x14ac:dyDescent="0.2">
      <c r="A590" s="62">
        <v>534</v>
      </c>
      <c r="B590" s="87" t="s">
        <v>1173</v>
      </c>
      <c r="C590" s="63" t="s">
        <v>1174</v>
      </c>
      <c r="D590" s="53">
        <f t="shared" ref="D590:E590" si="166">SUM(D591:D592)</f>
        <v>0</v>
      </c>
      <c r="E590" s="53">
        <f t="shared" si="166"/>
        <v>0</v>
      </c>
      <c r="F590" s="54" t="str">
        <f t="shared" si="119"/>
        <v>-</v>
      </c>
    </row>
    <row r="591" spans="1:6" ht="12.75" customHeight="1" x14ac:dyDescent="0.2">
      <c r="A591" s="55">
        <v>5341</v>
      </c>
      <c r="B591" s="87" t="s">
        <v>1175</v>
      </c>
      <c r="C591" s="52" t="s">
        <v>1176</v>
      </c>
      <c r="D591" s="244">
        <v>0</v>
      </c>
      <c r="E591" s="244">
        <v>0</v>
      </c>
      <c r="F591" s="54" t="str">
        <f t="shared" si="119"/>
        <v>-</v>
      </c>
    </row>
    <row r="592" spans="1:6" ht="12.75" customHeight="1" x14ac:dyDescent="0.2">
      <c r="A592" s="55">
        <v>5342</v>
      </c>
      <c r="B592" s="87" t="s">
        <v>967</v>
      </c>
      <c r="C592" s="52" t="s">
        <v>1177</v>
      </c>
      <c r="D592" s="244">
        <v>0</v>
      </c>
      <c r="E592" s="244">
        <v>0</v>
      </c>
      <c r="F592" s="54" t="str">
        <f t="shared" si="119"/>
        <v>-</v>
      </c>
    </row>
    <row r="593" spans="1:6" ht="24" x14ac:dyDescent="0.2">
      <c r="A593" s="55">
        <v>54</v>
      </c>
      <c r="B593" s="234" t="s">
        <v>1178</v>
      </c>
      <c r="C593" s="52" t="s">
        <v>1179</v>
      </c>
      <c r="D593" s="53">
        <f t="shared" ref="D593:E593" si="167">D594+D599+D603+D605+D612+D617</f>
        <v>355080</v>
      </c>
      <c r="E593" s="53">
        <f t="shared" si="167"/>
        <v>397550.95</v>
      </c>
      <c r="F593" s="54">
        <f t="shared" si="119"/>
        <v>111.96095246141715</v>
      </c>
    </row>
    <row r="594" spans="1:6" ht="24" x14ac:dyDescent="0.2">
      <c r="A594" s="55">
        <v>541</v>
      </c>
      <c r="B594" s="87" t="s">
        <v>1180</v>
      </c>
      <c r="C594" s="52" t="s">
        <v>1181</v>
      </c>
      <c r="D594" s="53">
        <f t="shared" ref="D594:E594" si="168">SUM(D595:D598)</f>
        <v>0</v>
      </c>
      <c r="E594" s="53">
        <f t="shared" si="168"/>
        <v>0</v>
      </c>
      <c r="F594" s="54" t="str">
        <f t="shared" si="119"/>
        <v>-</v>
      </c>
    </row>
    <row r="595" spans="1:6" ht="12.75" customHeight="1" x14ac:dyDescent="0.2">
      <c r="A595" s="55">
        <v>5413</v>
      </c>
      <c r="B595" s="87" t="s">
        <v>1182</v>
      </c>
      <c r="C595" s="52" t="s">
        <v>1183</v>
      </c>
      <c r="D595" s="244">
        <v>0</v>
      </c>
      <c r="E595" s="244">
        <v>0</v>
      </c>
      <c r="F595" s="54" t="str">
        <f t="shared" si="119"/>
        <v>-</v>
      </c>
    </row>
    <row r="596" spans="1:6" ht="12.75" customHeight="1" x14ac:dyDescent="0.2">
      <c r="A596" s="55">
        <v>5414</v>
      </c>
      <c r="B596" s="87" t="s">
        <v>1184</v>
      </c>
      <c r="C596" s="52" t="s">
        <v>1185</v>
      </c>
      <c r="D596" s="244">
        <v>0</v>
      </c>
      <c r="E596" s="244">
        <v>0</v>
      </c>
      <c r="F596" s="54" t="str">
        <f t="shared" si="119"/>
        <v>-</v>
      </c>
    </row>
    <row r="597" spans="1:6" ht="12.75" customHeight="1" x14ac:dyDescent="0.2">
      <c r="A597" s="55">
        <v>5415</v>
      </c>
      <c r="B597" s="87" t="s">
        <v>1186</v>
      </c>
      <c r="C597" s="52" t="s">
        <v>1187</v>
      </c>
      <c r="D597" s="244">
        <v>0</v>
      </c>
      <c r="E597" s="244">
        <v>0</v>
      </c>
      <c r="F597" s="54" t="str">
        <f t="shared" si="119"/>
        <v>-</v>
      </c>
    </row>
    <row r="598" spans="1:6" ht="12.75" customHeight="1" x14ac:dyDescent="0.2">
      <c r="A598" s="55">
        <v>5416</v>
      </c>
      <c r="B598" s="87" t="s">
        <v>1188</v>
      </c>
      <c r="C598" s="52" t="s">
        <v>1189</v>
      </c>
      <c r="D598" s="244">
        <v>0</v>
      </c>
      <c r="E598" s="244">
        <v>0</v>
      </c>
      <c r="F598" s="54" t="str">
        <f t="shared" si="119"/>
        <v>-</v>
      </c>
    </row>
    <row r="599" spans="1:6" ht="24" x14ac:dyDescent="0.2">
      <c r="A599" s="55">
        <v>542</v>
      </c>
      <c r="B599" s="87" t="s">
        <v>1190</v>
      </c>
      <c r="C599" s="52" t="s">
        <v>1191</v>
      </c>
      <c r="D599" s="53">
        <f t="shared" ref="D599:E599" si="169">SUM(D600:D602)</f>
        <v>0</v>
      </c>
      <c r="E599" s="53">
        <f t="shared" si="169"/>
        <v>0</v>
      </c>
      <c r="F599" s="54" t="str">
        <f t="shared" si="119"/>
        <v>-</v>
      </c>
    </row>
    <row r="600" spans="1:6" ht="12.75" customHeight="1" x14ac:dyDescent="0.2">
      <c r="A600" s="55">
        <v>5422</v>
      </c>
      <c r="B600" s="87" t="s">
        <v>1192</v>
      </c>
      <c r="C600" s="52" t="s">
        <v>1193</v>
      </c>
      <c r="D600" s="244">
        <v>0</v>
      </c>
      <c r="E600" s="244">
        <v>0</v>
      </c>
      <c r="F600" s="54" t="str">
        <f t="shared" si="119"/>
        <v>-</v>
      </c>
    </row>
    <row r="601" spans="1:6" ht="24" x14ac:dyDescent="0.2">
      <c r="A601" s="55">
        <v>5423</v>
      </c>
      <c r="B601" s="87" t="s">
        <v>1194</v>
      </c>
      <c r="C601" s="52" t="s">
        <v>1195</v>
      </c>
      <c r="D601" s="244">
        <v>0</v>
      </c>
      <c r="E601" s="244">
        <v>0</v>
      </c>
      <c r="F601" s="54" t="str">
        <f t="shared" si="119"/>
        <v>-</v>
      </c>
    </row>
    <row r="602" spans="1:6" ht="24" x14ac:dyDescent="0.2">
      <c r="A602" s="55">
        <v>5424</v>
      </c>
      <c r="B602" s="87" t="s">
        <v>1196</v>
      </c>
      <c r="C602" s="52" t="s">
        <v>1197</v>
      </c>
      <c r="D602" s="244">
        <v>0</v>
      </c>
      <c r="E602" s="244">
        <v>0</v>
      </c>
      <c r="F602" s="54" t="str">
        <f t="shared" si="119"/>
        <v>-</v>
      </c>
    </row>
    <row r="603" spans="1:6" ht="24" x14ac:dyDescent="0.2">
      <c r="A603" s="55">
        <v>543</v>
      </c>
      <c r="B603" s="87" t="s">
        <v>1198</v>
      </c>
      <c r="C603" s="52" t="s">
        <v>1199</v>
      </c>
      <c r="D603" s="53">
        <f t="shared" ref="D603:E603" si="170">D604</f>
        <v>0</v>
      </c>
      <c r="E603" s="53">
        <f t="shared" si="170"/>
        <v>0</v>
      </c>
      <c r="F603" s="54" t="str">
        <f t="shared" si="119"/>
        <v>-</v>
      </c>
    </row>
    <row r="604" spans="1:6" ht="12.75" customHeight="1" x14ac:dyDescent="0.2">
      <c r="A604" s="55">
        <v>5431</v>
      </c>
      <c r="B604" s="87" t="s">
        <v>1200</v>
      </c>
      <c r="C604" s="52" t="s">
        <v>1201</v>
      </c>
      <c r="D604" s="244">
        <v>0</v>
      </c>
      <c r="E604" s="244">
        <v>0</v>
      </c>
      <c r="F604" s="54" t="str">
        <f t="shared" si="119"/>
        <v>-</v>
      </c>
    </row>
    <row r="605" spans="1:6" ht="24" x14ac:dyDescent="0.2">
      <c r="A605" s="55">
        <v>544</v>
      </c>
      <c r="B605" s="87" t="s">
        <v>1202</v>
      </c>
      <c r="C605" s="52" t="s">
        <v>1203</v>
      </c>
      <c r="D605" s="53">
        <f t="shared" ref="D605:E605" si="171">SUM(D606:D611)</f>
        <v>355080</v>
      </c>
      <c r="E605" s="53">
        <f t="shared" si="171"/>
        <v>397550.95</v>
      </c>
      <c r="F605" s="54">
        <f t="shared" si="119"/>
        <v>111.96095246141715</v>
      </c>
    </row>
    <row r="606" spans="1:6" ht="24" x14ac:dyDescent="0.2">
      <c r="A606" s="55">
        <v>5443</v>
      </c>
      <c r="B606" s="87" t="s">
        <v>1204</v>
      </c>
      <c r="C606" s="52" t="s">
        <v>1205</v>
      </c>
      <c r="D606" s="244">
        <v>0</v>
      </c>
      <c r="E606" s="244">
        <v>0</v>
      </c>
      <c r="F606" s="54" t="str">
        <f t="shared" si="119"/>
        <v>-</v>
      </c>
    </row>
    <row r="607" spans="1:6" ht="24" x14ac:dyDescent="0.2">
      <c r="A607" s="55">
        <v>5444</v>
      </c>
      <c r="B607" s="234" t="s">
        <v>1206</v>
      </c>
      <c r="C607" s="52" t="s">
        <v>1207</v>
      </c>
      <c r="D607" s="244">
        <v>0</v>
      </c>
      <c r="E607" s="244">
        <v>0</v>
      </c>
      <c r="F607" s="54" t="str">
        <f t="shared" si="119"/>
        <v>-</v>
      </c>
    </row>
    <row r="608" spans="1:6" ht="24" x14ac:dyDescent="0.2">
      <c r="A608" s="62">
        <v>5445</v>
      </c>
      <c r="B608" s="87" t="s">
        <v>1208</v>
      </c>
      <c r="C608" s="63" t="s">
        <v>1209</v>
      </c>
      <c r="D608" s="244">
        <v>355080</v>
      </c>
      <c r="E608" s="244">
        <v>397550.95</v>
      </c>
      <c r="F608" s="54">
        <f t="shared" si="119"/>
        <v>111.96095246141715</v>
      </c>
    </row>
    <row r="609" spans="1:6" ht="12.75" customHeight="1" x14ac:dyDescent="0.2">
      <c r="A609" s="55">
        <v>5446</v>
      </c>
      <c r="B609" s="87" t="s">
        <v>1210</v>
      </c>
      <c r="C609" s="52" t="s">
        <v>1211</v>
      </c>
      <c r="D609" s="244">
        <v>0</v>
      </c>
      <c r="E609" s="244">
        <v>0</v>
      </c>
      <c r="F609" s="54" t="str">
        <f t="shared" si="119"/>
        <v>-</v>
      </c>
    </row>
    <row r="610" spans="1:6" ht="12.75" customHeight="1" x14ac:dyDescent="0.2">
      <c r="A610" s="55">
        <v>5447</v>
      </c>
      <c r="B610" s="87" t="s">
        <v>1212</v>
      </c>
      <c r="C610" s="52" t="s">
        <v>1213</v>
      </c>
      <c r="D610" s="244">
        <v>0</v>
      </c>
      <c r="E610" s="244">
        <v>0</v>
      </c>
      <c r="F610" s="54" t="str">
        <f t="shared" si="119"/>
        <v>-</v>
      </c>
    </row>
    <row r="611" spans="1:6" ht="24" x14ac:dyDescent="0.2">
      <c r="A611" s="55">
        <v>5448</v>
      </c>
      <c r="B611" s="87" t="s">
        <v>1214</v>
      </c>
      <c r="C611" s="52" t="s">
        <v>1215</v>
      </c>
      <c r="D611" s="244">
        <v>0</v>
      </c>
      <c r="E611" s="244">
        <v>0</v>
      </c>
      <c r="F611" s="54" t="str">
        <f t="shared" si="119"/>
        <v>-</v>
      </c>
    </row>
    <row r="612" spans="1:6" ht="24" x14ac:dyDescent="0.2">
      <c r="A612" s="55">
        <v>545</v>
      </c>
      <c r="B612" s="87" t="s">
        <v>1216</v>
      </c>
      <c r="C612" s="52" t="s">
        <v>1217</v>
      </c>
      <c r="D612" s="53">
        <f t="shared" ref="D612:E612" si="172">SUM(D613:D616)</f>
        <v>0</v>
      </c>
      <c r="E612" s="53">
        <f t="shared" si="172"/>
        <v>0</v>
      </c>
      <c r="F612" s="54" t="str">
        <f t="shared" si="119"/>
        <v>-</v>
      </c>
    </row>
    <row r="613" spans="1:6" ht="24" x14ac:dyDescent="0.2">
      <c r="A613" s="55">
        <v>5453</v>
      </c>
      <c r="B613" s="234" t="s">
        <v>1218</v>
      </c>
      <c r="C613" s="52" t="s">
        <v>1219</v>
      </c>
      <c r="D613" s="244">
        <v>0</v>
      </c>
      <c r="E613" s="244">
        <v>0</v>
      </c>
      <c r="F613" s="54" t="str">
        <f t="shared" si="119"/>
        <v>-</v>
      </c>
    </row>
    <row r="614" spans="1:6" ht="12.75" customHeight="1" x14ac:dyDescent="0.2">
      <c r="A614" s="55">
        <v>5454</v>
      </c>
      <c r="B614" s="87" t="s">
        <v>1220</v>
      </c>
      <c r="C614" s="52" t="s">
        <v>1221</v>
      </c>
      <c r="D614" s="244">
        <v>0</v>
      </c>
      <c r="E614" s="244">
        <v>0</v>
      </c>
      <c r="F614" s="54" t="str">
        <f t="shared" si="119"/>
        <v>-</v>
      </c>
    </row>
    <row r="615" spans="1:6" ht="12.75" customHeight="1" x14ac:dyDescent="0.2">
      <c r="A615" s="55">
        <v>5455</v>
      </c>
      <c r="B615" s="87" t="s">
        <v>1222</v>
      </c>
      <c r="C615" s="52" t="s">
        <v>1223</v>
      </c>
      <c r="D615" s="244">
        <v>0</v>
      </c>
      <c r="E615" s="244">
        <v>0</v>
      </c>
      <c r="F615" s="54" t="str">
        <f t="shared" si="119"/>
        <v>-</v>
      </c>
    </row>
    <row r="616" spans="1:6" ht="12.75" customHeight="1" x14ac:dyDescent="0.2">
      <c r="A616" s="55">
        <v>5456</v>
      </c>
      <c r="B616" s="87" t="s">
        <v>1224</v>
      </c>
      <c r="C616" s="52" t="s">
        <v>1225</v>
      </c>
      <c r="D616" s="244">
        <v>0</v>
      </c>
      <c r="E616" s="244">
        <v>0</v>
      </c>
      <c r="F616" s="54" t="str">
        <f t="shared" si="119"/>
        <v>-</v>
      </c>
    </row>
    <row r="617" spans="1:6" ht="24" x14ac:dyDescent="0.2">
      <c r="A617" s="55">
        <v>547</v>
      </c>
      <c r="B617" s="87" t="s">
        <v>1226</v>
      </c>
      <c r="C617" s="52" t="s">
        <v>1227</v>
      </c>
      <c r="D617" s="53">
        <f t="shared" ref="D617:E617" si="173">SUM(D618:D624)</f>
        <v>0</v>
      </c>
      <c r="E617" s="53">
        <f t="shared" si="173"/>
        <v>0</v>
      </c>
      <c r="F617" s="54" t="str">
        <f t="shared" si="119"/>
        <v>-</v>
      </c>
    </row>
    <row r="618" spans="1:6" ht="12.75" customHeight="1" x14ac:dyDescent="0.2">
      <c r="A618" s="55">
        <v>5471</v>
      </c>
      <c r="B618" s="87" t="s">
        <v>1228</v>
      </c>
      <c r="C618" s="52" t="s">
        <v>1229</v>
      </c>
      <c r="D618" s="244">
        <v>0</v>
      </c>
      <c r="E618" s="244">
        <v>0</v>
      </c>
      <c r="F618" s="54" t="str">
        <f t="shared" si="119"/>
        <v>-</v>
      </c>
    </row>
    <row r="619" spans="1:6" ht="12.75" customHeight="1" x14ac:dyDescent="0.2">
      <c r="A619" s="55">
        <v>5472</v>
      </c>
      <c r="B619" s="87" t="s">
        <v>1230</v>
      </c>
      <c r="C619" s="52" t="s">
        <v>1231</v>
      </c>
      <c r="D619" s="244">
        <v>0</v>
      </c>
      <c r="E619" s="244">
        <v>0</v>
      </c>
      <c r="F619" s="54" t="str">
        <f t="shared" si="119"/>
        <v>-</v>
      </c>
    </row>
    <row r="620" spans="1:6" ht="12.75" customHeight="1" x14ac:dyDescent="0.2">
      <c r="A620" s="55">
        <v>5473</v>
      </c>
      <c r="B620" s="87" t="s">
        <v>1232</v>
      </c>
      <c r="C620" s="52" t="s">
        <v>1233</v>
      </c>
      <c r="D620" s="244">
        <v>0</v>
      </c>
      <c r="E620" s="244">
        <v>0</v>
      </c>
      <c r="F620" s="54" t="str">
        <f t="shared" si="119"/>
        <v>-</v>
      </c>
    </row>
    <row r="621" spans="1:6" ht="12.75" customHeight="1" x14ac:dyDescent="0.2">
      <c r="A621" s="55">
        <v>5474</v>
      </c>
      <c r="B621" s="87" t="s">
        <v>1234</v>
      </c>
      <c r="C621" s="52" t="s">
        <v>1235</v>
      </c>
      <c r="D621" s="244">
        <v>0</v>
      </c>
      <c r="E621" s="244">
        <v>0</v>
      </c>
      <c r="F621" s="54" t="str">
        <f t="shared" si="119"/>
        <v>-</v>
      </c>
    </row>
    <row r="622" spans="1:6" ht="12.75" customHeight="1" x14ac:dyDescent="0.2">
      <c r="A622" s="55">
        <v>5475</v>
      </c>
      <c r="B622" s="87" t="s">
        <v>1236</v>
      </c>
      <c r="C622" s="52" t="s">
        <v>1237</v>
      </c>
      <c r="D622" s="244">
        <v>0</v>
      </c>
      <c r="E622" s="244">
        <v>0</v>
      </c>
      <c r="F622" s="54" t="str">
        <f t="shared" si="119"/>
        <v>-</v>
      </c>
    </row>
    <row r="623" spans="1:6" ht="24" x14ac:dyDescent="0.2">
      <c r="A623" s="55">
        <v>5476</v>
      </c>
      <c r="B623" s="87" t="s">
        <v>1238</v>
      </c>
      <c r="C623" s="52" t="s">
        <v>1239</v>
      </c>
      <c r="D623" s="244">
        <v>0</v>
      </c>
      <c r="E623" s="244">
        <v>0</v>
      </c>
      <c r="F623" s="54" t="str">
        <f t="shared" si="119"/>
        <v>-</v>
      </c>
    </row>
    <row r="624" spans="1:6" ht="24" x14ac:dyDescent="0.2">
      <c r="A624" s="55">
        <v>5477</v>
      </c>
      <c r="B624" s="87" t="s">
        <v>1240</v>
      </c>
      <c r="C624" s="52" t="s">
        <v>1241</v>
      </c>
      <c r="D624" s="244">
        <v>0</v>
      </c>
      <c r="E624" s="244">
        <v>0</v>
      </c>
      <c r="F624" s="54" t="str">
        <f t="shared" si="119"/>
        <v>-</v>
      </c>
    </row>
    <row r="625" spans="1:6" ht="12.75" customHeight="1" x14ac:dyDescent="0.2">
      <c r="A625" s="55">
        <v>55</v>
      </c>
      <c r="B625" s="87" t="s">
        <v>1242</v>
      </c>
      <c r="C625" s="52" t="s">
        <v>1243</v>
      </c>
      <c r="D625" s="53">
        <f t="shared" ref="D625:E625" si="174">D626+D629+D632</f>
        <v>0</v>
      </c>
      <c r="E625" s="53">
        <f t="shared" si="174"/>
        <v>0</v>
      </c>
      <c r="F625" s="54" t="str">
        <f t="shared" si="119"/>
        <v>-</v>
      </c>
    </row>
    <row r="626" spans="1:6" ht="12.75" customHeight="1" x14ac:dyDescent="0.2">
      <c r="A626" s="55">
        <v>551</v>
      </c>
      <c r="B626" s="87" t="s">
        <v>1244</v>
      </c>
      <c r="C626" s="52" t="s">
        <v>1245</v>
      </c>
      <c r="D626" s="53">
        <f t="shared" ref="D626:E626" si="175">SUM(D627:D628)</f>
        <v>0</v>
      </c>
      <c r="E626" s="53">
        <f t="shared" si="175"/>
        <v>0</v>
      </c>
      <c r="F626" s="54" t="str">
        <f t="shared" si="119"/>
        <v>-</v>
      </c>
    </row>
    <row r="627" spans="1:6" ht="12.75" customHeight="1" x14ac:dyDescent="0.2">
      <c r="A627" s="55">
        <v>5511</v>
      </c>
      <c r="B627" s="87" t="s">
        <v>1246</v>
      </c>
      <c r="C627" s="52" t="s">
        <v>1247</v>
      </c>
      <c r="D627" s="244">
        <v>0</v>
      </c>
      <c r="E627" s="244">
        <v>0</v>
      </c>
      <c r="F627" s="54" t="str">
        <f t="shared" si="119"/>
        <v>-</v>
      </c>
    </row>
    <row r="628" spans="1:6" ht="12.75" customHeight="1" x14ac:dyDescent="0.2">
      <c r="A628" s="55">
        <v>5512</v>
      </c>
      <c r="B628" s="87" t="s">
        <v>1248</v>
      </c>
      <c r="C628" s="52" t="s">
        <v>1249</v>
      </c>
      <c r="D628" s="244">
        <v>0</v>
      </c>
      <c r="E628" s="244">
        <v>0</v>
      </c>
      <c r="F628" s="54" t="str">
        <f t="shared" si="119"/>
        <v>-</v>
      </c>
    </row>
    <row r="629" spans="1:6" ht="12.75" customHeight="1" x14ac:dyDescent="0.2">
      <c r="A629" s="55">
        <v>552</v>
      </c>
      <c r="B629" s="87" t="s">
        <v>1250</v>
      </c>
      <c r="C629" s="52" t="s">
        <v>1251</v>
      </c>
      <c r="D629" s="53">
        <f t="shared" ref="D629:E629" si="176">SUM(D630:D631)</f>
        <v>0</v>
      </c>
      <c r="E629" s="53">
        <f t="shared" si="176"/>
        <v>0</v>
      </c>
      <c r="F629" s="54" t="str">
        <f t="shared" si="119"/>
        <v>-</v>
      </c>
    </row>
    <row r="630" spans="1:6" ht="12.75" customHeight="1" x14ac:dyDescent="0.2">
      <c r="A630" s="55">
        <v>5521</v>
      </c>
      <c r="B630" s="87" t="s">
        <v>1252</v>
      </c>
      <c r="C630" s="52" t="s">
        <v>1253</v>
      </c>
      <c r="D630" s="244">
        <v>0</v>
      </c>
      <c r="E630" s="244">
        <v>0</v>
      </c>
      <c r="F630" s="54" t="str">
        <f t="shared" si="119"/>
        <v>-</v>
      </c>
    </row>
    <row r="631" spans="1:6" ht="12.75" customHeight="1" x14ac:dyDescent="0.2">
      <c r="A631" s="55">
        <v>5522</v>
      </c>
      <c r="B631" s="87" t="s">
        <v>1254</v>
      </c>
      <c r="C631" s="52" t="s">
        <v>1255</v>
      </c>
      <c r="D631" s="244">
        <v>0</v>
      </c>
      <c r="E631" s="244">
        <v>0</v>
      </c>
      <c r="F631" s="54" t="str">
        <f t="shared" si="119"/>
        <v>-</v>
      </c>
    </row>
    <row r="632" spans="1:6" ht="24" x14ac:dyDescent="0.2">
      <c r="A632" s="55">
        <v>553</v>
      </c>
      <c r="B632" s="87" t="s">
        <v>1256</v>
      </c>
      <c r="C632" s="52" t="s">
        <v>1257</v>
      </c>
      <c r="D632" s="53">
        <f t="shared" ref="D632:E632" si="177">SUM(D633:D634)</f>
        <v>0</v>
      </c>
      <c r="E632" s="53">
        <f t="shared" si="177"/>
        <v>0</v>
      </c>
      <c r="F632" s="54" t="str">
        <f t="shared" si="119"/>
        <v>-</v>
      </c>
    </row>
    <row r="633" spans="1:6" ht="12.75" customHeight="1" x14ac:dyDescent="0.2">
      <c r="A633" s="55">
        <v>5531</v>
      </c>
      <c r="B633" s="234" t="s">
        <v>1258</v>
      </c>
      <c r="C633" s="52" t="s">
        <v>1259</v>
      </c>
      <c r="D633" s="244">
        <v>0</v>
      </c>
      <c r="E633" s="244">
        <v>0</v>
      </c>
      <c r="F633" s="54" t="str">
        <f t="shared" si="119"/>
        <v>-</v>
      </c>
    </row>
    <row r="634" spans="1:6" ht="12.75" customHeight="1" x14ac:dyDescent="0.2">
      <c r="A634" s="55">
        <v>5532</v>
      </c>
      <c r="B634" s="87" t="s">
        <v>1260</v>
      </c>
      <c r="C634" s="52" t="s">
        <v>1261</v>
      </c>
      <c r="D634" s="244">
        <v>0</v>
      </c>
      <c r="E634" s="244">
        <v>0</v>
      </c>
      <c r="F634" s="54" t="str">
        <f t="shared" si="119"/>
        <v>-</v>
      </c>
    </row>
    <row r="635" spans="1:6" ht="12.75" customHeight="1" x14ac:dyDescent="0.2">
      <c r="A635" s="55" t="s">
        <v>603</v>
      </c>
      <c r="B635" s="87" t="s">
        <v>1262</v>
      </c>
      <c r="C635" s="52" t="s">
        <v>1263</v>
      </c>
      <c r="D635" s="53">
        <f t="shared" ref="D635:E635" si="178">IF(D420-D528&gt;=0,D420-D528,0)</f>
        <v>2409</v>
      </c>
      <c r="E635" s="53">
        <f t="shared" si="178"/>
        <v>0</v>
      </c>
      <c r="F635" s="54">
        <f t="shared" si="119"/>
        <v>0</v>
      </c>
    </row>
    <row r="636" spans="1:6" ht="12.75" customHeight="1" x14ac:dyDescent="0.2">
      <c r="A636" s="55" t="s">
        <v>603</v>
      </c>
      <c r="B636" s="87" t="s">
        <v>1264</v>
      </c>
      <c r="C636" s="52" t="s">
        <v>1265</v>
      </c>
      <c r="D636" s="53">
        <f t="shared" ref="D636:E636" si="179">IF(D528-D420&gt;=0,D528-D420,0)</f>
        <v>0</v>
      </c>
      <c r="E636" s="53">
        <f t="shared" si="179"/>
        <v>397550.95</v>
      </c>
      <c r="F636" s="54" t="str">
        <f t="shared" si="119"/>
        <v>-</v>
      </c>
    </row>
    <row r="637" spans="1:6" ht="12.75" customHeight="1" x14ac:dyDescent="0.2">
      <c r="A637" s="55">
        <v>92213</v>
      </c>
      <c r="B637" s="87" t="s">
        <v>1266</v>
      </c>
      <c r="C637" s="52" t="s">
        <v>1267</v>
      </c>
      <c r="D637" s="244">
        <v>354329</v>
      </c>
      <c r="E637" s="244">
        <v>356282.41</v>
      </c>
      <c r="F637" s="54">
        <f t="shared" si="119"/>
        <v>100.55129836959435</v>
      </c>
    </row>
    <row r="638" spans="1:6" ht="12.75" customHeight="1" x14ac:dyDescent="0.2">
      <c r="A638" s="55">
        <v>92223</v>
      </c>
      <c r="B638" s="87" t="s">
        <v>1268</v>
      </c>
      <c r="C638" s="52" t="s">
        <v>1269</v>
      </c>
      <c r="D638" s="244">
        <v>0</v>
      </c>
      <c r="E638" s="244">
        <v>0</v>
      </c>
      <c r="F638" s="54" t="str">
        <f t="shared" si="119"/>
        <v>-</v>
      </c>
    </row>
    <row r="639" spans="1:6" ht="12.75" customHeight="1" x14ac:dyDescent="0.2">
      <c r="A639" s="55" t="s">
        <v>603</v>
      </c>
      <c r="B639" s="87" t="s">
        <v>1270</v>
      </c>
      <c r="C639" s="52" t="s">
        <v>1271</v>
      </c>
      <c r="D639" s="53">
        <f t="shared" ref="D639:E639" si="180">D412+D420</f>
        <v>5973005</v>
      </c>
      <c r="E639" s="53">
        <f t="shared" si="180"/>
        <v>7402122.1299999999</v>
      </c>
      <c r="F639" s="54">
        <f t="shared" si="119"/>
        <v>123.92626709671262</v>
      </c>
    </row>
    <row r="640" spans="1:6" ht="12.75" customHeight="1" x14ac:dyDescent="0.2">
      <c r="A640" s="55" t="s">
        <v>603</v>
      </c>
      <c r="B640" s="87" t="s">
        <v>1272</v>
      </c>
      <c r="C640" s="52" t="s">
        <v>1273</v>
      </c>
      <c r="D640" s="53">
        <f t="shared" ref="D640:E640" si="181">D413+D528</f>
        <v>6197081</v>
      </c>
      <c r="E640" s="53">
        <f t="shared" si="181"/>
        <v>7219896.6000000006</v>
      </c>
      <c r="F640" s="54">
        <f t="shared" si="119"/>
        <v>116.50479637106568</v>
      </c>
    </row>
    <row r="641" spans="1:6" ht="12.75" customHeight="1" x14ac:dyDescent="0.2">
      <c r="A641" s="55" t="s">
        <v>603</v>
      </c>
      <c r="B641" s="87" t="s">
        <v>1274</v>
      </c>
      <c r="C641" s="52" t="s">
        <v>1275</v>
      </c>
      <c r="D641" s="53">
        <f t="shared" ref="D641:E641" si="182">IF(D639&gt;=D640,D639-D640,0)</f>
        <v>0</v>
      </c>
      <c r="E641" s="53">
        <f t="shared" si="182"/>
        <v>182225.52999999933</v>
      </c>
      <c r="F641" s="54" t="str">
        <f t="shared" si="119"/>
        <v>-</v>
      </c>
    </row>
    <row r="642" spans="1:6" ht="12.75" customHeight="1" x14ac:dyDescent="0.2">
      <c r="A642" s="55" t="s">
        <v>603</v>
      </c>
      <c r="B642" s="87" t="s">
        <v>1276</v>
      </c>
      <c r="C642" s="52" t="s">
        <v>1277</v>
      </c>
      <c r="D642" s="53">
        <f t="shared" ref="D642:E642" si="183">IF(D640&gt;=D639,D640-D639,0)</f>
        <v>224076</v>
      </c>
      <c r="E642" s="53">
        <f t="shared" si="183"/>
        <v>0</v>
      </c>
      <c r="F642" s="54">
        <f t="shared" si="119"/>
        <v>0</v>
      </c>
    </row>
    <row r="643" spans="1:6" ht="24" x14ac:dyDescent="0.2">
      <c r="A643" s="62" t="s">
        <v>1278</v>
      </c>
      <c r="B643" s="87" t="s">
        <v>1279</v>
      </c>
      <c r="C643" s="63" t="s">
        <v>1278</v>
      </c>
      <c r="D643" s="53">
        <f t="shared" ref="D643:E643" si="184">IF(D416-D417+D637-D638&gt;=0,D416-D417+D637-D638,0)</f>
        <v>0</v>
      </c>
      <c r="E643" s="53">
        <f t="shared" si="184"/>
        <v>0</v>
      </c>
      <c r="F643" s="54" t="str">
        <f t="shared" si="119"/>
        <v>-</v>
      </c>
    </row>
    <row r="644" spans="1:6" ht="24" x14ac:dyDescent="0.2">
      <c r="A644" s="62" t="s">
        <v>1280</v>
      </c>
      <c r="B644" s="87" t="s">
        <v>1281</v>
      </c>
      <c r="C644" s="63" t="s">
        <v>1280</v>
      </c>
      <c r="D644" s="53">
        <f t="shared" ref="D644:E644" si="185">IF(D417-D416+D638-D637&gt;=0,D417-D416+D638-D637,0)</f>
        <v>921390</v>
      </c>
      <c r="E644" s="53">
        <f t="shared" si="185"/>
        <v>1139555.4100000004</v>
      </c>
      <c r="F644" s="54">
        <f t="shared" si="119"/>
        <v>123.6778573676728</v>
      </c>
    </row>
    <row r="645" spans="1:6" ht="24" x14ac:dyDescent="0.2">
      <c r="A645" s="55" t="s">
        <v>603</v>
      </c>
      <c r="B645" s="87" t="s">
        <v>1282</v>
      </c>
      <c r="C645" s="52" t="s">
        <v>1283</v>
      </c>
      <c r="D645" s="53">
        <f t="shared" ref="D645:E645" si="186">IF(D641+D643-D642-D644&gt;=0,D641+D643-D642-D644,0)</f>
        <v>0</v>
      </c>
      <c r="E645" s="53">
        <f t="shared" si="186"/>
        <v>0</v>
      </c>
      <c r="F645" s="54" t="str">
        <f t="shared" si="119"/>
        <v>-</v>
      </c>
    </row>
    <row r="646" spans="1:6" ht="24" x14ac:dyDescent="0.2">
      <c r="A646" s="55" t="s">
        <v>603</v>
      </c>
      <c r="B646" s="87" t="s">
        <v>1284</v>
      </c>
      <c r="C646" s="52" t="s">
        <v>1285</v>
      </c>
      <c r="D646" s="53">
        <f t="shared" ref="D646:E646" si="187">IF(D642+D644-D641-D643&gt;=0,D642+D644-D641-D643,0)</f>
        <v>1145466</v>
      </c>
      <c r="E646" s="53">
        <f t="shared" si="187"/>
        <v>957329.88000000105</v>
      </c>
      <c r="F646" s="54">
        <f t="shared" si="119"/>
        <v>83.575582339414794</v>
      </c>
    </row>
    <row r="647" spans="1:6" ht="24" x14ac:dyDescent="0.2">
      <c r="A647" s="57" t="s">
        <v>1286</v>
      </c>
      <c r="B647" s="235" t="s">
        <v>1287</v>
      </c>
      <c r="C647" s="58" t="s">
        <v>1286</v>
      </c>
      <c r="D647" s="245">
        <v>0</v>
      </c>
      <c r="E647" s="245">
        <v>0</v>
      </c>
      <c r="F647" s="59" t="str">
        <f t="shared" si="119"/>
        <v>-</v>
      </c>
    </row>
    <row r="648" spans="1:6" s="77" customFormat="1" ht="20.100000000000001" customHeight="1" x14ac:dyDescent="0.2">
      <c r="A648" s="353" t="s">
        <v>1288</v>
      </c>
      <c r="B648" s="354"/>
      <c r="C648" s="221"/>
      <c r="D648" s="60"/>
      <c r="E648" s="60"/>
      <c r="F648" s="61"/>
    </row>
    <row r="649" spans="1:6" ht="12.75" customHeight="1" x14ac:dyDescent="0.2">
      <c r="A649" s="55">
        <v>11</v>
      </c>
      <c r="B649" s="87" t="s">
        <v>1289</v>
      </c>
      <c r="C649" s="52" t="s">
        <v>1290</v>
      </c>
      <c r="D649" s="244">
        <v>255</v>
      </c>
      <c r="E649" s="244">
        <v>35848.720000000001</v>
      </c>
      <c r="F649" s="54" t="str">
        <f t="shared" ref="F649:F724" si="188">IF(D649&lt;&gt;0,IF(E649/D649&gt;=100,"&gt;&gt;100",E649/D649*100),"-")</f>
        <v>&gt;&gt;100</v>
      </c>
    </row>
    <row r="650" spans="1:6" ht="12.75" customHeight="1" x14ac:dyDescent="0.2">
      <c r="A650" s="55" t="s">
        <v>1291</v>
      </c>
      <c r="B650" s="87" t="s">
        <v>1292</v>
      </c>
      <c r="C650" s="52" t="s">
        <v>1291</v>
      </c>
      <c r="D650" s="244">
        <v>5941023</v>
      </c>
      <c r="E650" s="244">
        <v>8038457.6399999997</v>
      </c>
      <c r="F650" s="54">
        <f t="shared" si="188"/>
        <v>135.30426729537993</v>
      </c>
    </row>
    <row r="651" spans="1:6" ht="12.75" customHeight="1" x14ac:dyDescent="0.2">
      <c r="A651" s="55" t="s">
        <v>1293</v>
      </c>
      <c r="B651" s="87" t="s">
        <v>1294</v>
      </c>
      <c r="C651" s="52" t="s">
        <v>1293</v>
      </c>
      <c r="D651" s="244">
        <v>5905429</v>
      </c>
      <c r="E651" s="244">
        <v>7748388.8799999999</v>
      </c>
      <c r="F651" s="54">
        <f t="shared" si="188"/>
        <v>131.20789158586109</v>
      </c>
    </row>
    <row r="652" spans="1:6" ht="24" x14ac:dyDescent="0.2">
      <c r="A652" s="55">
        <v>11</v>
      </c>
      <c r="B652" s="87" t="s">
        <v>1295</v>
      </c>
      <c r="C652" s="52" t="s">
        <v>1296</v>
      </c>
      <c r="D652" s="53">
        <f t="shared" ref="D652:E652" si="189">+D649+D650-D651</f>
        <v>35849</v>
      </c>
      <c r="E652" s="53">
        <f t="shared" si="189"/>
        <v>325917.47999999952</v>
      </c>
      <c r="F652" s="54">
        <f t="shared" si="188"/>
        <v>909.1396691678973</v>
      </c>
    </row>
    <row r="653" spans="1:6" ht="24" x14ac:dyDescent="0.2">
      <c r="A653" s="55" t="s">
        <v>603</v>
      </c>
      <c r="B653" s="87" t="s">
        <v>1297</v>
      </c>
      <c r="C653" s="52" t="s">
        <v>1298</v>
      </c>
      <c r="D653" s="266">
        <v>14</v>
      </c>
      <c r="E653" s="266">
        <v>11</v>
      </c>
      <c r="F653" s="54">
        <f t="shared" si="188"/>
        <v>78.571428571428569</v>
      </c>
    </row>
    <row r="654" spans="1:6" ht="24" x14ac:dyDescent="0.2">
      <c r="A654" s="55" t="s">
        <v>603</v>
      </c>
      <c r="B654" s="87" t="s">
        <v>1299</v>
      </c>
      <c r="C654" s="52" t="s">
        <v>1300</v>
      </c>
      <c r="D654" s="266">
        <v>0</v>
      </c>
      <c r="E654" s="266">
        <v>0</v>
      </c>
      <c r="F654" s="54" t="str">
        <f t="shared" si="188"/>
        <v>-</v>
      </c>
    </row>
    <row r="655" spans="1:6" ht="12.75" customHeight="1" x14ac:dyDescent="0.2">
      <c r="A655" s="55" t="s">
        <v>603</v>
      </c>
      <c r="B655" s="87" t="s">
        <v>1301</v>
      </c>
      <c r="C655" s="52" t="s">
        <v>1302</v>
      </c>
      <c r="D655" s="266">
        <v>15</v>
      </c>
      <c r="E655" s="266">
        <v>7</v>
      </c>
      <c r="F655" s="54">
        <f t="shared" si="188"/>
        <v>46.666666666666664</v>
      </c>
    </row>
    <row r="656" spans="1:6" ht="12.75" customHeight="1" x14ac:dyDescent="0.2">
      <c r="A656" s="55" t="s">
        <v>603</v>
      </c>
      <c r="B656" s="87" t="s">
        <v>1303</v>
      </c>
      <c r="C656" s="52" t="s">
        <v>1304</v>
      </c>
      <c r="D656" s="266">
        <v>0</v>
      </c>
      <c r="E656" s="266">
        <v>0</v>
      </c>
      <c r="F656" s="54" t="str">
        <f t="shared" si="188"/>
        <v>-</v>
      </c>
    </row>
    <row r="657" spans="1:6" ht="24" x14ac:dyDescent="0.2">
      <c r="A657" s="55" t="s">
        <v>1305</v>
      </c>
      <c r="B657" s="87" t="s">
        <v>1306</v>
      </c>
      <c r="C657" s="52" t="s">
        <v>1307</v>
      </c>
      <c r="D657" s="244">
        <v>0</v>
      </c>
      <c r="E657" s="244">
        <v>0</v>
      </c>
      <c r="F657" s="54" t="str">
        <f t="shared" si="188"/>
        <v>-</v>
      </c>
    </row>
    <row r="658" spans="1:6" ht="12.75" customHeight="1" x14ac:dyDescent="0.2">
      <c r="A658" s="55">
        <v>61315</v>
      </c>
      <c r="B658" s="87" t="s">
        <v>1308</v>
      </c>
      <c r="C658" s="52" t="s">
        <v>1309</v>
      </c>
      <c r="D658" s="244">
        <v>0</v>
      </c>
      <c r="E658" s="244">
        <v>0</v>
      </c>
      <c r="F658" s="54" t="str">
        <f t="shared" si="188"/>
        <v>-</v>
      </c>
    </row>
    <row r="659" spans="1:6" ht="12.75" customHeight="1" x14ac:dyDescent="0.2">
      <c r="A659" s="55">
        <v>61451</v>
      </c>
      <c r="B659" s="87" t="s">
        <v>1310</v>
      </c>
      <c r="C659" s="52" t="s">
        <v>1311</v>
      </c>
      <c r="D659" s="244">
        <v>0</v>
      </c>
      <c r="E659" s="244">
        <v>0</v>
      </c>
      <c r="F659" s="54" t="str">
        <f t="shared" si="188"/>
        <v>-</v>
      </c>
    </row>
    <row r="660" spans="1:6" ht="12.75" customHeight="1" x14ac:dyDescent="0.2">
      <c r="A660" s="55">
        <v>61453</v>
      </c>
      <c r="B660" s="87" t="s">
        <v>1312</v>
      </c>
      <c r="C660" s="52" t="s">
        <v>1313</v>
      </c>
      <c r="D660" s="244">
        <v>0</v>
      </c>
      <c r="E660" s="244">
        <v>0</v>
      </c>
      <c r="F660" s="54" t="str">
        <f t="shared" si="188"/>
        <v>-</v>
      </c>
    </row>
    <row r="661" spans="1:6" ht="12.75" customHeight="1" x14ac:dyDescent="0.2">
      <c r="A661" s="55">
        <v>63311</v>
      </c>
      <c r="B661" s="87" t="s">
        <v>1314</v>
      </c>
      <c r="C661" s="52" t="s">
        <v>1315</v>
      </c>
      <c r="D661" s="244">
        <v>1497520</v>
      </c>
      <c r="E661" s="244">
        <v>571063.31999999995</v>
      </c>
      <c r="F661" s="54">
        <f t="shared" si="188"/>
        <v>38.133936107698055</v>
      </c>
    </row>
    <row r="662" spans="1:6" ht="12.75" customHeight="1" x14ac:dyDescent="0.2">
      <c r="A662" s="55">
        <v>63312</v>
      </c>
      <c r="B662" s="87" t="s">
        <v>1316</v>
      </c>
      <c r="C662" s="52" t="s">
        <v>1317</v>
      </c>
      <c r="D662" s="244">
        <v>319232</v>
      </c>
      <c r="E662" s="244">
        <v>1154248.6499999999</v>
      </c>
      <c r="F662" s="54">
        <f t="shared" si="188"/>
        <v>361.57047225842018</v>
      </c>
    </row>
    <row r="663" spans="1:6" ht="12.75" customHeight="1" x14ac:dyDescent="0.2">
      <c r="A663" s="55">
        <v>63313</v>
      </c>
      <c r="B663" s="87" t="s">
        <v>1318</v>
      </c>
      <c r="C663" s="52" t="s">
        <v>1319</v>
      </c>
      <c r="D663" s="244">
        <v>0</v>
      </c>
      <c r="E663" s="244">
        <v>0</v>
      </c>
      <c r="F663" s="54" t="str">
        <f t="shared" si="188"/>
        <v>-</v>
      </c>
    </row>
    <row r="664" spans="1:6" ht="12.75" customHeight="1" x14ac:dyDescent="0.2">
      <c r="A664" s="55">
        <v>63314</v>
      </c>
      <c r="B664" s="87" t="s">
        <v>1320</v>
      </c>
      <c r="C664" s="52" t="s">
        <v>1321</v>
      </c>
      <c r="D664" s="244">
        <v>0</v>
      </c>
      <c r="E664" s="244">
        <v>0</v>
      </c>
      <c r="F664" s="54" t="str">
        <f t="shared" si="188"/>
        <v>-</v>
      </c>
    </row>
    <row r="665" spans="1:6" ht="12.75" customHeight="1" x14ac:dyDescent="0.2">
      <c r="A665" s="55">
        <v>63321</v>
      </c>
      <c r="B665" s="87" t="s">
        <v>1322</v>
      </c>
      <c r="C665" s="52" t="s">
        <v>1323</v>
      </c>
      <c r="D665" s="244">
        <v>0</v>
      </c>
      <c r="E665" s="244">
        <v>566497.44999999995</v>
      </c>
      <c r="F665" s="54" t="str">
        <f t="shared" si="188"/>
        <v>-</v>
      </c>
    </row>
    <row r="666" spans="1:6" ht="12.75" customHeight="1" x14ac:dyDescent="0.2">
      <c r="A666" s="55">
        <v>63322</v>
      </c>
      <c r="B666" s="87" t="s">
        <v>1324</v>
      </c>
      <c r="C666" s="52" t="s">
        <v>1325</v>
      </c>
      <c r="D666" s="244">
        <v>0</v>
      </c>
      <c r="E666" s="244">
        <v>0</v>
      </c>
      <c r="F666" s="54" t="str">
        <f t="shared" si="188"/>
        <v>-</v>
      </c>
    </row>
    <row r="667" spans="1:6" ht="12.75" customHeight="1" x14ac:dyDescent="0.2">
      <c r="A667" s="55">
        <v>63323</v>
      </c>
      <c r="B667" s="87" t="s">
        <v>1326</v>
      </c>
      <c r="C667" s="52" t="s">
        <v>1327</v>
      </c>
      <c r="D667" s="244">
        <v>0</v>
      </c>
      <c r="E667" s="244">
        <v>0</v>
      </c>
      <c r="F667" s="54" t="str">
        <f t="shared" si="188"/>
        <v>-</v>
      </c>
    </row>
    <row r="668" spans="1:6" ht="12.75" customHeight="1" x14ac:dyDescent="0.2">
      <c r="A668" s="55">
        <v>63324</v>
      </c>
      <c r="B668" s="87" t="s">
        <v>1328</v>
      </c>
      <c r="C668" s="52" t="s">
        <v>1329</v>
      </c>
      <c r="D668" s="244">
        <v>0</v>
      </c>
      <c r="E668" s="244">
        <v>0</v>
      </c>
      <c r="F668" s="54" t="str">
        <f t="shared" si="188"/>
        <v>-</v>
      </c>
    </row>
    <row r="669" spans="1:6" ht="12.75" customHeight="1" x14ac:dyDescent="0.2">
      <c r="A669" s="55">
        <v>63414</v>
      </c>
      <c r="B669" s="87" t="s">
        <v>1330</v>
      </c>
      <c r="C669" s="52" t="s">
        <v>1331</v>
      </c>
      <c r="D669" s="244">
        <v>62495</v>
      </c>
      <c r="E669" s="244">
        <v>34453.86</v>
      </c>
      <c r="F669" s="54">
        <f t="shared" si="188"/>
        <v>55.13058644691575</v>
      </c>
    </row>
    <row r="670" spans="1:6" ht="12.75" customHeight="1" x14ac:dyDescent="0.2">
      <c r="A670" s="55">
        <v>63415</v>
      </c>
      <c r="B670" s="87" t="s">
        <v>1332</v>
      </c>
      <c r="C670" s="52" t="s">
        <v>1333</v>
      </c>
      <c r="D670" s="244">
        <v>215010</v>
      </c>
      <c r="E670" s="244">
        <v>363097.52</v>
      </c>
      <c r="F670" s="54">
        <f t="shared" si="188"/>
        <v>168.87471280405563</v>
      </c>
    </row>
    <row r="671" spans="1:6" ht="24" x14ac:dyDescent="0.2">
      <c r="A671" s="55">
        <v>63416</v>
      </c>
      <c r="B671" s="234" t="s">
        <v>1334</v>
      </c>
      <c r="C671" s="52" t="s">
        <v>1335</v>
      </c>
      <c r="D671" s="244">
        <v>0</v>
      </c>
      <c r="E671" s="244">
        <v>0</v>
      </c>
      <c r="F671" s="54" t="str">
        <f t="shared" si="188"/>
        <v>-</v>
      </c>
    </row>
    <row r="672" spans="1:6" ht="12.75" customHeight="1" x14ac:dyDescent="0.2">
      <c r="A672" s="55">
        <v>63424</v>
      </c>
      <c r="B672" s="87" t="s">
        <v>1336</v>
      </c>
      <c r="C672" s="52" t="s">
        <v>1337</v>
      </c>
      <c r="D672" s="244">
        <v>0</v>
      </c>
      <c r="E672" s="244">
        <v>0</v>
      </c>
      <c r="F672" s="54" t="str">
        <f t="shared" si="188"/>
        <v>-</v>
      </c>
    </row>
    <row r="673" spans="1:6" ht="12.75" customHeight="1" x14ac:dyDescent="0.2">
      <c r="A673" s="55">
        <v>63425</v>
      </c>
      <c r="B673" s="87" t="s">
        <v>1338</v>
      </c>
      <c r="C673" s="52" t="s">
        <v>1339</v>
      </c>
      <c r="D673" s="244">
        <v>0</v>
      </c>
      <c r="E673" s="244">
        <v>0</v>
      </c>
      <c r="F673" s="54" t="str">
        <f t="shared" si="188"/>
        <v>-</v>
      </c>
    </row>
    <row r="674" spans="1:6" ht="24" x14ac:dyDescent="0.2">
      <c r="A674" s="55">
        <v>63426</v>
      </c>
      <c r="B674" s="234" t="s">
        <v>1340</v>
      </c>
      <c r="C674" s="52" t="s">
        <v>1341</v>
      </c>
      <c r="D674" s="244">
        <v>0</v>
      </c>
      <c r="E674" s="244">
        <v>0</v>
      </c>
      <c r="F674" s="54" t="str">
        <f t="shared" si="188"/>
        <v>-</v>
      </c>
    </row>
    <row r="675" spans="1:6" ht="24" x14ac:dyDescent="0.2">
      <c r="A675" s="55">
        <v>63612</v>
      </c>
      <c r="B675" s="234" t="s">
        <v>1342</v>
      </c>
      <c r="C675" s="52" t="s">
        <v>1343</v>
      </c>
      <c r="D675" s="244">
        <v>0</v>
      </c>
      <c r="E675" s="244">
        <v>0</v>
      </c>
      <c r="F675" s="54" t="str">
        <f t="shared" si="188"/>
        <v>-</v>
      </c>
    </row>
    <row r="676" spans="1:6" ht="24" x14ac:dyDescent="0.2">
      <c r="A676" s="55">
        <v>63613</v>
      </c>
      <c r="B676" s="234" t="s">
        <v>1344</v>
      </c>
      <c r="C676" s="52" t="s">
        <v>1345</v>
      </c>
      <c r="D676" s="244">
        <v>0</v>
      </c>
      <c r="E676" s="244">
        <v>0</v>
      </c>
      <c r="F676" s="54" t="str">
        <f t="shared" si="188"/>
        <v>-</v>
      </c>
    </row>
    <row r="677" spans="1:6" ht="24" x14ac:dyDescent="0.2">
      <c r="A677" s="55">
        <v>63622</v>
      </c>
      <c r="B677" s="234" t="s">
        <v>1346</v>
      </c>
      <c r="C677" s="52" t="s">
        <v>1347</v>
      </c>
      <c r="D677" s="244">
        <v>0</v>
      </c>
      <c r="E677" s="244">
        <v>0</v>
      </c>
      <c r="F677" s="54" t="str">
        <f t="shared" si="188"/>
        <v>-</v>
      </c>
    </row>
    <row r="678" spans="1:6" ht="24" x14ac:dyDescent="0.2">
      <c r="A678" s="55">
        <v>63623</v>
      </c>
      <c r="B678" s="234" t="s">
        <v>1348</v>
      </c>
      <c r="C678" s="52" t="s">
        <v>1349</v>
      </c>
      <c r="D678" s="244">
        <v>0</v>
      </c>
      <c r="E678" s="244">
        <v>0</v>
      </c>
      <c r="F678" s="54" t="str">
        <f t="shared" si="188"/>
        <v>-</v>
      </c>
    </row>
    <row r="679" spans="1:6" ht="12.75" customHeight="1" x14ac:dyDescent="0.2">
      <c r="A679" s="55">
        <v>63711</v>
      </c>
      <c r="B679" s="234" t="s">
        <v>1350</v>
      </c>
      <c r="C679" s="56">
        <v>63711</v>
      </c>
      <c r="D679" s="244">
        <v>0</v>
      </c>
      <c r="E679" s="244">
        <v>0</v>
      </c>
      <c r="F679" s="54" t="str">
        <f t="shared" si="188"/>
        <v>-</v>
      </c>
    </row>
    <row r="680" spans="1:6" ht="12.75" customHeight="1" x14ac:dyDescent="0.2">
      <c r="A680" s="55">
        <v>63712</v>
      </c>
      <c r="B680" s="234" t="s">
        <v>1351</v>
      </c>
      <c r="C680" s="56">
        <v>63712</v>
      </c>
      <c r="D680" s="244">
        <v>0</v>
      </c>
      <c r="E680" s="244">
        <v>0</v>
      </c>
      <c r="F680" s="54" t="str">
        <f t="shared" si="188"/>
        <v>-</v>
      </c>
    </row>
    <row r="681" spans="1:6" ht="12.75" customHeight="1" x14ac:dyDescent="0.2">
      <c r="A681" s="55">
        <v>63713</v>
      </c>
      <c r="B681" s="234" t="s">
        <v>1352</v>
      </c>
      <c r="C681" s="56">
        <v>63713</v>
      </c>
      <c r="D681" s="244">
        <v>0</v>
      </c>
      <c r="E681" s="244">
        <v>0</v>
      </c>
      <c r="F681" s="54" t="str">
        <f t="shared" si="188"/>
        <v>-</v>
      </c>
    </row>
    <row r="682" spans="1:6" ht="12.75" customHeight="1" x14ac:dyDescent="0.2">
      <c r="A682" s="55">
        <v>63714</v>
      </c>
      <c r="B682" s="234" t="s">
        <v>1353</v>
      </c>
      <c r="C682" s="56">
        <v>63714</v>
      </c>
      <c r="D682" s="244">
        <v>0</v>
      </c>
      <c r="E682" s="244">
        <v>0</v>
      </c>
      <c r="F682" s="54" t="str">
        <f t="shared" si="188"/>
        <v>-</v>
      </c>
    </row>
    <row r="683" spans="1:6" ht="12.75" customHeight="1" x14ac:dyDescent="0.2">
      <c r="A683" s="55">
        <v>63715</v>
      </c>
      <c r="B683" s="234" t="s">
        <v>1354</v>
      </c>
      <c r="C683" s="56">
        <v>63715</v>
      </c>
      <c r="D683" s="244">
        <v>0</v>
      </c>
      <c r="E683" s="244">
        <v>0</v>
      </c>
      <c r="F683" s="54" t="str">
        <f t="shared" si="188"/>
        <v>-</v>
      </c>
    </row>
    <row r="684" spans="1:6" ht="24" x14ac:dyDescent="0.2">
      <c r="A684" s="55">
        <v>63716</v>
      </c>
      <c r="B684" s="234" t="s">
        <v>1355</v>
      </c>
      <c r="C684" s="56">
        <v>63716</v>
      </c>
      <c r="D684" s="244">
        <v>0</v>
      </c>
      <c r="E684" s="244">
        <v>0</v>
      </c>
      <c r="F684" s="54" t="str">
        <f t="shared" si="188"/>
        <v>-</v>
      </c>
    </row>
    <row r="685" spans="1:6" ht="24" x14ac:dyDescent="0.2">
      <c r="A685" s="55">
        <v>63717</v>
      </c>
      <c r="B685" s="234" t="s">
        <v>1356</v>
      </c>
      <c r="C685" s="56">
        <v>63717</v>
      </c>
      <c r="D685" s="244">
        <v>0</v>
      </c>
      <c r="E685" s="244">
        <v>0</v>
      </c>
      <c r="F685" s="54" t="str">
        <f t="shared" si="188"/>
        <v>-</v>
      </c>
    </row>
    <row r="686" spans="1:6" ht="24" x14ac:dyDescent="0.2">
      <c r="A686" s="55">
        <v>63721</v>
      </c>
      <c r="B686" s="234" t="s">
        <v>1357</v>
      </c>
      <c r="C686" s="56">
        <v>63721</v>
      </c>
      <c r="D686" s="244">
        <v>0</v>
      </c>
      <c r="E686" s="244">
        <v>0</v>
      </c>
      <c r="F686" s="54" t="str">
        <f t="shared" si="188"/>
        <v>-</v>
      </c>
    </row>
    <row r="687" spans="1:6" ht="24" x14ac:dyDescent="0.2">
      <c r="A687" s="55">
        <v>63722</v>
      </c>
      <c r="B687" s="234" t="s">
        <v>1358</v>
      </c>
      <c r="C687" s="56">
        <v>63722</v>
      </c>
      <c r="D687" s="244">
        <v>0</v>
      </c>
      <c r="E687" s="244">
        <v>0</v>
      </c>
      <c r="F687" s="54" t="str">
        <f t="shared" si="188"/>
        <v>-</v>
      </c>
    </row>
    <row r="688" spans="1:6" ht="12.75" customHeight="1" x14ac:dyDescent="0.2">
      <c r="A688" s="55">
        <v>63723</v>
      </c>
      <c r="B688" s="234" t="s">
        <v>1359</v>
      </c>
      <c r="C688" s="56">
        <v>63723</v>
      </c>
      <c r="D688" s="244">
        <v>0</v>
      </c>
      <c r="E688" s="244">
        <v>0</v>
      </c>
      <c r="F688" s="54" t="str">
        <f t="shared" si="188"/>
        <v>-</v>
      </c>
    </row>
    <row r="689" spans="1:6" ht="12.75" customHeight="1" x14ac:dyDescent="0.2">
      <c r="A689" s="55">
        <v>63724</v>
      </c>
      <c r="B689" s="234" t="s">
        <v>1360</v>
      </c>
      <c r="C689" s="56">
        <v>63724</v>
      </c>
      <c r="D689" s="244">
        <v>0</v>
      </c>
      <c r="E689" s="244">
        <v>0</v>
      </c>
      <c r="F689" s="54" t="str">
        <f t="shared" si="188"/>
        <v>-</v>
      </c>
    </row>
    <row r="690" spans="1:6" ht="12.75" customHeight="1" x14ac:dyDescent="0.2">
      <c r="A690" s="55">
        <v>63725</v>
      </c>
      <c r="B690" s="234" t="s">
        <v>1361</v>
      </c>
      <c r="C690" s="56">
        <v>63725</v>
      </c>
      <c r="D690" s="244">
        <v>0</v>
      </c>
      <c r="E690" s="244">
        <v>0</v>
      </c>
      <c r="F690" s="54" t="str">
        <f t="shared" si="188"/>
        <v>-</v>
      </c>
    </row>
    <row r="691" spans="1:6" ht="12.75" customHeight="1" x14ac:dyDescent="0.2">
      <c r="A691" s="55">
        <v>63726</v>
      </c>
      <c r="B691" s="234" t="s">
        <v>1362</v>
      </c>
      <c r="C691" s="56">
        <v>63726</v>
      </c>
      <c r="D691" s="244">
        <v>0</v>
      </c>
      <c r="E691" s="244">
        <v>0</v>
      </c>
      <c r="F691" s="54" t="str">
        <f t="shared" si="188"/>
        <v>-</v>
      </c>
    </row>
    <row r="692" spans="1:6" ht="24" x14ac:dyDescent="0.2">
      <c r="A692" s="55">
        <v>63727</v>
      </c>
      <c r="B692" s="234" t="s">
        <v>1363</v>
      </c>
      <c r="C692" s="56">
        <v>63727</v>
      </c>
      <c r="D692" s="244">
        <v>0</v>
      </c>
      <c r="E692" s="244">
        <v>0</v>
      </c>
      <c r="F692" s="54" t="str">
        <f t="shared" si="188"/>
        <v>-</v>
      </c>
    </row>
    <row r="693" spans="1:6" ht="24" x14ac:dyDescent="0.2">
      <c r="A693" s="55">
        <v>63728</v>
      </c>
      <c r="B693" s="234" t="s">
        <v>1364</v>
      </c>
      <c r="C693" s="56">
        <v>63728</v>
      </c>
      <c r="D693" s="244">
        <v>0</v>
      </c>
      <c r="E693" s="244">
        <v>0</v>
      </c>
      <c r="F693" s="54" t="str">
        <f t="shared" si="188"/>
        <v>-</v>
      </c>
    </row>
    <row r="694" spans="1:6" ht="12.75" customHeight="1" x14ac:dyDescent="0.2">
      <c r="A694" s="55">
        <v>63811</v>
      </c>
      <c r="B694" s="234" t="s">
        <v>1365</v>
      </c>
      <c r="C694" s="52" t="s">
        <v>1366</v>
      </c>
      <c r="D694" s="244">
        <v>472078</v>
      </c>
      <c r="E694" s="244">
        <v>492130.14</v>
      </c>
      <c r="F694" s="54">
        <f t="shared" si="188"/>
        <v>104.24763280644301</v>
      </c>
    </row>
    <row r="695" spans="1:6" ht="12.75" customHeight="1" x14ac:dyDescent="0.2">
      <c r="A695" s="55">
        <v>63812</v>
      </c>
      <c r="B695" s="234" t="s">
        <v>1367</v>
      </c>
      <c r="C695" s="52" t="s">
        <v>1368</v>
      </c>
      <c r="D695" s="244">
        <v>35045</v>
      </c>
      <c r="E695" s="244">
        <v>0</v>
      </c>
      <c r="F695" s="54">
        <f t="shared" si="188"/>
        <v>0</v>
      </c>
    </row>
    <row r="696" spans="1:6" ht="24" x14ac:dyDescent="0.2">
      <c r="A696" s="55" t="s">
        <v>1369</v>
      </c>
      <c r="B696" s="234" t="s">
        <v>1370</v>
      </c>
      <c r="C696" s="52" t="s">
        <v>1369</v>
      </c>
      <c r="D696" s="244">
        <v>0</v>
      </c>
      <c r="E696" s="244">
        <v>0</v>
      </c>
      <c r="F696" s="54" t="str">
        <f t="shared" si="188"/>
        <v>-</v>
      </c>
    </row>
    <row r="697" spans="1:6" ht="24" x14ac:dyDescent="0.2">
      <c r="A697" s="55" t="s">
        <v>1371</v>
      </c>
      <c r="B697" s="234" t="s">
        <v>1372</v>
      </c>
      <c r="C697" s="52" t="s">
        <v>1371</v>
      </c>
      <c r="D697" s="244">
        <v>0</v>
      </c>
      <c r="E697" s="244">
        <v>0</v>
      </c>
      <c r="F697" s="54" t="str">
        <f t="shared" si="188"/>
        <v>-</v>
      </c>
    </row>
    <row r="698" spans="1:6" ht="12.75" customHeight="1" x14ac:dyDescent="0.2">
      <c r="A698" s="55">
        <v>63821</v>
      </c>
      <c r="B698" s="234" t="s">
        <v>1373</v>
      </c>
      <c r="C698" s="52" t="s">
        <v>1374</v>
      </c>
      <c r="D698" s="244">
        <v>0</v>
      </c>
      <c r="E698" s="244">
        <v>0</v>
      </c>
      <c r="F698" s="54" t="str">
        <f t="shared" si="188"/>
        <v>-</v>
      </c>
    </row>
    <row r="699" spans="1:6" ht="12.75" customHeight="1" x14ac:dyDescent="0.2">
      <c r="A699" s="55">
        <v>63822</v>
      </c>
      <c r="B699" s="234" t="s">
        <v>1375</v>
      </c>
      <c r="C699" s="52" t="s">
        <v>1376</v>
      </c>
      <c r="D699" s="244">
        <v>0</v>
      </c>
      <c r="E699" s="244">
        <v>0</v>
      </c>
      <c r="F699" s="54" t="str">
        <f t="shared" si="188"/>
        <v>-</v>
      </c>
    </row>
    <row r="700" spans="1:6" ht="24" x14ac:dyDescent="0.2">
      <c r="A700" s="55" t="s">
        <v>1377</v>
      </c>
      <c r="B700" s="234" t="s">
        <v>1378</v>
      </c>
      <c r="C700" s="52" t="s">
        <v>1377</v>
      </c>
      <c r="D700" s="244">
        <v>0</v>
      </c>
      <c r="E700" s="244">
        <v>0</v>
      </c>
      <c r="F700" s="54" t="str">
        <f t="shared" si="188"/>
        <v>-</v>
      </c>
    </row>
    <row r="701" spans="1:6" ht="24" x14ac:dyDescent="0.2">
      <c r="A701" s="55" t="s">
        <v>1379</v>
      </c>
      <c r="B701" s="234" t="s">
        <v>1380</v>
      </c>
      <c r="C701" s="52" t="s">
        <v>1379</v>
      </c>
      <c r="D701" s="244">
        <v>0</v>
      </c>
      <c r="E701" s="244">
        <v>0</v>
      </c>
      <c r="F701" s="54" t="str">
        <f t="shared" si="188"/>
        <v>-</v>
      </c>
    </row>
    <row r="702" spans="1:6" ht="12.75" customHeight="1" x14ac:dyDescent="0.2">
      <c r="A702" s="55">
        <v>64191</v>
      </c>
      <c r="B702" s="87" t="s">
        <v>1381</v>
      </c>
      <c r="C702" s="52" t="s">
        <v>1382</v>
      </c>
      <c r="D702" s="244">
        <v>0</v>
      </c>
      <c r="E702" s="244">
        <v>0</v>
      </c>
      <c r="F702" s="54" t="str">
        <f t="shared" si="188"/>
        <v>-</v>
      </c>
    </row>
    <row r="703" spans="1:6" ht="12.75" customHeight="1" x14ac:dyDescent="0.2">
      <c r="A703" s="55">
        <v>64371</v>
      </c>
      <c r="B703" s="87" t="s">
        <v>1383</v>
      </c>
      <c r="C703" s="52" t="s">
        <v>1384</v>
      </c>
      <c r="D703" s="244">
        <v>0</v>
      </c>
      <c r="E703" s="244">
        <v>0</v>
      </c>
      <c r="F703" s="54" t="str">
        <f t="shared" si="188"/>
        <v>-</v>
      </c>
    </row>
    <row r="704" spans="1:6" ht="12.75" customHeight="1" x14ac:dyDescent="0.2">
      <c r="A704" s="55">
        <v>64372</v>
      </c>
      <c r="B704" s="87" t="s">
        <v>1385</v>
      </c>
      <c r="C704" s="52" t="s">
        <v>1386</v>
      </c>
      <c r="D704" s="244">
        <v>0</v>
      </c>
      <c r="E704" s="244">
        <v>0</v>
      </c>
      <c r="F704" s="54" t="str">
        <f t="shared" si="188"/>
        <v>-</v>
      </c>
    </row>
    <row r="705" spans="1:6" ht="12.75" customHeight="1" x14ac:dyDescent="0.2">
      <c r="A705" s="55">
        <v>64373</v>
      </c>
      <c r="B705" s="87" t="s">
        <v>1387</v>
      </c>
      <c r="C705" s="52" t="s">
        <v>1388</v>
      </c>
      <c r="D705" s="244">
        <v>0</v>
      </c>
      <c r="E705" s="244">
        <v>0</v>
      </c>
      <c r="F705" s="54" t="str">
        <f t="shared" si="188"/>
        <v>-</v>
      </c>
    </row>
    <row r="706" spans="1:6" ht="12.75" customHeight="1" x14ac:dyDescent="0.2">
      <c r="A706" s="55">
        <v>64374</v>
      </c>
      <c r="B706" s="87" t="s">
        <v>1389</v>
      </c>
      <c r="C706" s="52" t="s">
        <v>1390</v>
      </c>
      <c r="D706" s="244">
        <v>0</v>
      </c>
      <c r="E706" s="244">
        <v>0</v>
      </c>
      <c r="F706" s="54" t="str">
        <f t="shared" si="188"/>
        <v>-</v>
      </c>
    </row>
    <row r="707" spans="1:6" ht="12.75" customHeight="1" x14ac:dyDescent="0.2">
      <c r="A707" s="55">
        <v>64375</v>
      </c>
      <c r="B707" s="87" t="s">
        <v>1391</v>
      </c>
      <c r="C707" s="52" t="s">
        <v>1392</v>
      </c>
      <c r="D707" s="244">
        <v>0</v>
      </c>
      <c r="E707" s="244">
        <v>0</v>
      </c>
      <c r="F707" s="54" t="str">
        <f t="shared" si="188"/>
        <v>-</v>
      </c>
    </row>
    <row r="708" spans="1:6" ht="24" x14ac:dyDescent="0.2">
      <c r="A708" s="55">
        <v>64376</v>
      </c>
      <c r="B708" s="234" t="s">
        <v>1393</v>
      </c>
      <c r="C708" s="52" t="s">
        <v>1394</v>
      </c>
      <c r="D708" s="244">
        <v>0</v>
      </c>
      <c r="E708" s="244">
        <v>0</v>
      </c>
      <c r="F708" s="54" t="str">
        <f t="shared" si="188"/>
        <v>-</v>
      </c>
    </row>
    <row r="709" spans="1:6" ht="24" x14ac:dyDescent="0.2">
      <c r="A709" s="55">
        <v>64377</v>
      </c>
      <c r="B709" s="87" t="s">
        <v>1395</v>
      </c>
      <c r="C709" s="52" t="s">
        <v>1396</v>
      </c>
      <c r="D709" s="244">
        <v>0</v>
      </c>
      <c r="E709" s="244">
        <v>0</v>
      </c>
      <c r="F709" s="54" t="str">
        <f t="shared" si="188"/>
        <v>-</v>
      </c>
    </row>
    <row r="710" spans="1:6" ht="12.75" customHeight="1" x14ac:dyDescent="0.2">
      <c r="A710" s="55">
        <v>65264</v>
      </c>
      <c r="B710" s="87" t="s">
        <v>1397</v>
      </c>
      <c r="C710" s="52" t="s">
        <v>1398</v>
      </c>
      <c r="D710" s="244">
        <v>0</v>
      </c>
      <c r="E710" s="244">
        <v>0</v>
      </c>
      <c r="F710" s="54" t="str">
        <f t="shared" si="188"/>
        <v>-</v>
      </c>
    </row>
    <row r="711" spans="1:6" ht="12.75" customHeight="1" x14ac:dyDescent="0.2">
      <c r="A711" s="55">
        <v>65265</v>
      </c>
      <c r="B711" s="87" t="s">
        <v>1399</v>
      </c>
      <c r="C711" s="52" t="s">
        <v>1400</v>
      </c>
      <c r="D711" s="244">
        <v>0</v>
      </c>
      <c r="E711" s="244">
        <v>0</v>
      </c>
      <c r="F711" s="54" t="str">
        <f t="shared" si="188"/>
        <v>-</v>
      </c>
    </row>
    <row r="712" spans="1:6" ht="12.75" customHeight="1" x14ac:dyDescent="0.2">
      <c r="A712" s="55" t="s">
        <v>1401</v>
      </c>
      <c r="B712" s="87" t="s">
        <v>1402</v>
      </c>
      <c r="C712" s="52" t="s">
        <v>1401</v>
      </c>
      <c r="D712" s="244">
        <v>0</v>
      </c>
      <c r="E712" s="244">
        <v>11261.46</v>
      </c>
      <c r="F712" s="54" t="str">
        <f t="shared" si="188"/>
        <v>-</v>
      </c>
    </row>
    <row r="713" spans="1:6" ht="24" x14ac:dyDescent="0.2">
      <c r="A713" s="55">
        <v>66341</v>
      </c>
      <c r="B713" s="87" t="s">
        <v>1403</v>
      </c>
      <c r="C713" s="56">
        <v>66341</v>
      </c>
      <c r="D713" s="244">
        <v>0</v>
      </c>
      <c r="E713" s="244">
        <v>0</v>
      </c>
      <c r="F713" s="54" t="str">
        <f t="shared" si="188"/>
        <v>-</v>
      </c>
    </row>
    <row r="714" spans="1:6" ht="24" x14ac:dyDescent="0.2">
      <c r="A714" s="55">
        <v>66342</v>
      </c>
      <c r="B714" s="87" t="s">
        <v>1404</v>
      </c>
      <c r="C714" s="56">
        <v>66342</v>
      </c>
      <c r="D714" s="244">
        <v>0</v>
      </c>
      <c r="E714" s="244">
        <v>0</v>
      </c>
      <c r="F714" s="54" t="str">
        <f t="shared" si="188"/>
        <v>-</v>
      </c>
    </row>
    <row r="715" spans="1:6" ht="24" x14ac:dyDescent="0.2">
      <c r="A715" s="55">
        <v>66343</v>
      </c>
      <c r="B715" s="87" t="s">
        <v>1405</v>
      </c>
      <c r="C715" s="56">
        <v>66343</v>
      </c>
      <c r="D715" s="244">
        <v>0</v>
      </c>
      <c r="E715" s="244">
        <v>0</v>
      </c>
      <c r="F715" s="54" t="str">
        <f t="shared" si="188"/>
        <v>-</v>
      </c>
    </row>
    <row r="716" spans="1:6" ht="12.75" customHeight="1" x14ac:dyDescent="0.2">
      <c r="A716" s="55">
        <v>31214</v>
      </c>
      <c r="B716" s="87" t="s">
        <v>1406</v>
      </c>
      <c r="C716" s="52" t="s">
        <v>1407</v>
      </c>
      <c r="D716" s="244">
        <v>0</v>
      </c>
      <c r="E716" s="244">
        <v>0</v>
      </c>
      <c r="F716" s="54" t="str">
        <f t="shared" si="188"/>
        <v>-</v>
      </c>
    </row>
    <row r="717" spans="1:6" ht="12.75" customHeight="1" x14ac:dyDescent="0.2">
      <c r="A717" s="55">
        <v>31215</v>
      </c>
      <c r="B717" s="87" t="s">
        <v>1408</v>
      </c>
      <c r="C717" s="52" t="s">
        <v>1409</v>
      </c>
      <c r="D717" s="244">
        <v>2500</v>
      </c>
      <c r="E717" s="244">
        <v>2000</v>
      </c>
      <c r="F717" s="54">
        <f t="shared" si="188"/>
        <v>80</v>
      </c>
    </row>
    <row r="718" spans="1:6" ht="12.75" customHeight="1" x14ac:dyDescent="0.2">
      <c r="A718" s="55">
        <v>32121</v>
      </c>
      <c r="B718" s="87" t="s">
        <v>1410</v>
      </c>
      <c r="C718" s="52" t="s">
        <v>1411</v>
      </c>
      <c r="D718" s="244">
        <v>7311</v>
      </c>
      <c r="E718" s="244">
        <v>6745.22</v>
      </c>
      <c r="F718" s="54">
        <f t="shared" si="188"/>
        <v>92.261250170975245</v>
      </c>
    </row>
    <row r="719" spans="1:6" ht="12.75" customHeight="1" x14ac:dyDescent="0.2">
      <c r="A719" s="55" t="s">
        <v>1412</v>
      </c>
      <c r="B719" s="87" t="s">
        <v>1413</v>
      </c>
      <c r="C719" s="52" t="s">
        <v>1412</v>
      </c>
      <c r="D719" s="244">
        <v>0</v>
      </c>
      <c r="E719" s="244">
        <v>0</v>
      </c>
      <c r="F719" s="54" t="str">
        <f t="shared" si="188"/>
        <v>-</v>
      </c>
    </row>
    <row r="720" spans="1:6" ht="12.75" customHeight="1" x14ac:dyDescent="0.2">
      <c r="A720" s="55" t="s">
        <v>1414</v>
      </c>
      <c r="B720" s="87" t="s">
        <v>1415</v>
      </c>
      <c r="C720" s="52" t="s">
        <v>1414</v>
      </c>
      <c r="D720" s="244">
        <v>0</v>
      </c>
      <c r="E720" s="244">
        <v>0</v>
      </c>
      <c r="F720" s="54" t="str">
        <f t="shared" si="188"/>
        <v>-</v>
      </c>
    </row>
    <row r="721" spans="1:6" ht="12.75" customHeight="1" x14ac:dyDescent="0.2">
      <c r="A721" s="55" t="s">
        <v>1416</v>
      </c>
      <c r="B721" s="87" t="s">
        <v>1417</v>
      </c>
      <c r="C721" s="52" t="s">
        <v>1416</v>
      </c>
      <c r="D721" s="244">
        <v>0</v>
      </c>
      <c r="E721" s="244">
        <v>10316.23</v>
      </c>
      <c r="F721" s="54" t="str">
        <f t="shared" si="188"/>
        <v>-</v>
      </c>
    </row>
    <row r="722" spans="1:6" ht="12.75" customHeight="1" x14ac:dyDescent="0.2">
      <c r="A722" s="55" t="s">
        <v>1418</v>
      </c>
      <c r="B722" s="87" t="s">
        <v>1419</v>
      </c>
      <c r="C722" s="52" t="s">
        <v>1418</v>
      </c>
      <c r="D722" s="244">
        <v>7821</v>
      </c>
      <c r="E722" s="244">
        <v>29092.46</v>
      </c>
      <c r="F722" s="54">
        <f t="shared" si="188"/>
        <v>371.97877509269915</v>
      </c>
    </row>
    <row r="723" spans="1:6" ht="12.75" customHeight="1" x14ac:dyDescent="0.2">
      <c r="A723" s="55" t="s">
        <v>1420</v>
      </c>
      <c r="B723" s="87" t="s">
        <v>1421</v>
      </c>
      <c r="C723" s="52" t="s">
        <v>1420</v>
      </c>
      <c r="D723" s="244">
        <v>19086</v>
      </c>
      <c r="E723" s="244">
        <v>21223.3</v>
      </c>
      <c r="F723" s="54">
        <f t="shared" si="188"/>
        <v>111.19826050508226</v>
      </c>
    </row>
    <row r="724" spans="1:6" ht="12.75" customHeight="1" x14ac:dyDescent="0.2">
      <c r="A724" s="55" t="s">
        <v>1422</v>
      </c>
      <c r="B724" s="87" t="s">
        <v>1423</v>
      </c>
      <c r="C724" s="52" t="s">
        <v>1422</v>
      </c>
      <c r="D724" s="244">
        <v>0</v>
      </c>
      <c r="E724" s="244">
        <v>0</v>
      </c>
      <c r="F724" s="54" t="str">
        <f t="shared" si="188"/>
        <v>-</v>
      </c>
    </row>
    <row r="725" spans="1:6" ht="12.75" customHeight="1" x14ac:dyDescent="0.2">
      <c r="A725" s="55">
        <v>32911</v>
      </c>
      <c r="B725" s="87" t="s">
        <v>1424</v>
      </c>
      <c r="C725" s="52" t="s">
        <v>1425</v>
      </c>
      <c r="D725" s="244">
        <v>67632</v>
      </c>
      <c r="E725" s="244">
        <v>24923.94</v>
      </c>
      <c r="F725" s="54">
        <f t="shared" ref="F725:F979" si="190">IF(D725&lt;&gt;0,IF(E725/D725&gt;=100,"&gt;&gt;100",E725/D725*100),"-")</f>
        <v>36.852288857345634</v>
      </c>
    </row>
    <row r="726" spans="1:6" ht="12.75" customHeight="1" x14ac:dyDescent="0.2">
      <c r="A726" s="55" t="s">
        <v>1426</v>
      </c>
      <c r="B726" s="87" t="s">
        <v>1427</v>
      </c>
      <c r="C726" s="52" t="s">
        <v>1426</v>
      </c>
      <c r="D726" s="244">
        <v>6487</v>
      </c>
      <c r="E726" s="244">
        <v>3533.73</v>
      </c>
      <c r="F726" s="54">
        <f t="shared" si="190"/>
        <v>54.474024973022971</v>
      </c>
    </row>
    <row r="727" spans="1:6" ht="12.75" customHeight="1" x14ac:dyDescent="0.2">
      <c r="A727" s="55">
        <v>34111</v>
      </c>
      <c r="B727" s="87" t="s">
        <v>1428</v>
      </c>
      <c r="C727" s="52" t="s">
        <v>1429</v>
      </c>
      <c r="D727" s="244">
        <v>0</v>
      </c>
      <c r="E727" s="244">
        <v>0</v>
      </c>
      <c r="F727" s="54" t="str">
        <f t="shared" si="190"/>
        <v>-</v>
      </c>
    </row>
    <row r="728" spans="1:6" ht="12.75" customHeight="1" x14ac:dyDescent="0.2">
      <c r="A728" s="55">
        <v>34112</v>
      </c>
      <c r="B728" s="87" t="s">
        <v>1430</v>
      </c>
      <c r="C728" s="52" t="s">
        <v>1431</v>
      </c>
      <c r="D728" s="244">
        <v>0</v>
      </c>
      <c r="E728" s="244">
        <v>0</v>
      </c>
      <c r="F728" s="54" t="str">
        <f t="shared" si="190"/>
        <v>-</v>
      </c>
    </row>
    <row r="729" spans="1:6" ht="12.75" customHeight="1" x14ac:dyDescent="0.2">
      <c r="A729" s="55">
        <v>34121</v>
      </c>
      <c r="B729" s="87" t="s">
        <v>1432</v>
      </c>
      <c r="C729" s="52" t="s">
        <v>1433</v>
      </c>
      <c r="D729" s="244">
        <v>0</v>
      </c>
      <c r="E729" s="244">
        <v>0</v>
      </c>
      <c r="F729" s="54" t="str">
        <f t="shared" si="190"/>
        <v>-</v>
      </c>
    </row>
    <row r="730" spans="1:6" ht="12.75" customHeight="1" x14ac:dyDescent="0.2">
      <c r="A730" s="55">
        <v>34122</v>
      </c>
      <c r="B730" s="87" t="s">
        <v>1434</v>
      </c>
      <c r="C730" s="52" t="s">
        <v>1435</v>
      </c>
      <c r="D730" s="244">
        <v>0</v>
      </c>
      <c r="E730" s="244">
        <v>0</v>
      </c>
      <c r="F730" s="54" t="str">
        <f t="shared" si="190"/>
        <v>-</v>
      </c>
    </row>
    <row r="731" spans="1:6" ht="12.75" customHeight="1" x14ac:dyDescent="0.2">
      <c r="A731" s="55">
        <v>34131</v>
      </c>
      <c r="B731" s="87" t="s">
        <v>1436</v>
      </c>
      <c r="C731" s="52" t="s">
        <v>1437</v>
      </c>
      <c r="D731" s="244">
        <v>0</v>
      </c>
      <c r="E731" s="244">
        <v>0</v>
      </c>
      <c r="F731" s="54" t="str">
        <f t="shared" si="190"/>
        <v>-</v>
      </c>
    </row>
    <row r="732" spans="1:6" ht="12.75" customHeight="1" x14ac:dyDescent="0.2">
      <c r="A732" s="55">
        <v>34132</v>
      </c>
      <c r="B732" s="87" t="s">
        <v>1438</v>
      </c>
      <c r="C732" s="52" t="s">
        <v>1439</v>
      </c>
      <c r="D732" s="244">
        <v>0</v>
      </c>
      <c r="E732" s="244">
        <v>0</v>
      </c>
      <c r="F732" s="54" t="str">
        <f t="shared" si="190"/>
        <v>-</v>
      </c>
    </row>
    <row r="733" spans="1:6" ht="12.75" customHeight="1" x14ac:dyDescent="0.2">
      <c r="A733" s="55">
        <v>34191</v>
      </c>
      <c r="B733" s="87" t="s">
        <v>1440</v>
      </c>
      <c r="C733" s="52" t="s">
        <v>1441</v>
      </c>
      <c r="D733" s="244">
        <v>0</v>
      </c>
      <c r="E733" s="244">
        <v>0</v>
      </c>
      <c r="F733" s="54" t="str">
        <f t="shared" si="190"/>
        <v>-</v>
      </c>
    </row>
    <row r="734" spans="1:6" ht="12.75" customHeight="1" x14ac:dyDescent="0.2">
      <c r="A734" s="55">
        <v>34192</v>
      </c>
      <c r="B734" s="87" t="s">
        <v>1442</v>
      </c>
      <c r="C734" s="52" t="s">
        <v>1443</v>
      </c>
      <c r="D734" s="244">
        <v>0</v>
      </c>
      <c r="E734" s="244">
        <v>0</v>
      </c>
      <c r="F734" s="54" t="str">
        <f t="shared" si="190"/>
        <v>-</v>
      </c>
    </row>
    <row r="735" spans="1:6" ht="12.75" customHeight="1" x14ac:dyDescent="0.2">
      <c r="A735" s="55">
        <v>34213</v>
      </c>
      <c r="B735" s="87" t="s">
        <v>1444</v>
      </c>
      <c r="C735" s="52" t="s">
        <v>1445</v>
      </c>
      <c r="D735" s="244">
        <v>0</v>
      </c>
      <c r="E735" s="244">
        <v>0</v>
      </c>
      <c r="F735" s="54" t="str">
        <f t="shared" si="190"/>
        <v>-</v>
      </c>
    </row>
    <row r="736" spans="1:6" ht="12.75" customHeight="1" x14ac:dyDescent="0.2">
      <c r="A736" s="55">
        <v>34214</v>
      </c>
      <c r="B736" s="87" t="s">
        <v>1446</v>
      </c>
      <c r="C736" s="52" t="s">
        <v>1447</v>
      </c>
      <c r="D736" s="244">
        <v>0</v>
      </c>
      <c r="E736" s="244">
        <v>0</v>
      </c>
      <c r="F736" s="54" t="str">
        <f t="shared" si="190"/>
        <v>-</v>
      </c>
    </row>
    <row r="737" spans="1:6" ht="12.75" customHeight="1" x14ac:dyDescent="0.2">
      <c r="A737" s="55">
        <v>34215</v>
      </c>
      <c r="B737" s="87" t="s">
        <v>1448</v>
      </c>
      <c r="C737" s="52" t="s">
        <v>1449</v>
      </c>
      <c r="D737" s="244">
        <v>0</v>
      </c>
      <c r="E737" s="244">
        <v>0</v>
      </c>
      <c r="F737" s="54" t="str">
        <f t="shared" si="190"/>
        <v>-</v>
      </c>
    </row>
    <row r="738" spans="1:6" ht="12.75" customHeight="1" x14ac:dyDescent="0.2">
      <c r="A738" s="55">
        <v>34216</v>
      </c>
      <c r="B738" s="87" t="s">
        <v>1450</v>
      </c>
      <c r="C738" s="52" t="s">
        <v>1451</v>
      </c>
      <c r="D738" s="244">
        <v>0</v>
      </c>
      <c r="E738" s="244">
        <v>0</v>
      </c>
      <c r="F738" s="54" t="str">
        <f t="shared" si="190"/>
        <v>-</v>
      </c>
    </row>
    <row r="739" spans="1:6" ht="12.75" customHeight="1" x14ac:dyDescent="0.2">
      <c r="A739" s="55">
        <v>34222</v>
      </c>
      <c r="B739" s="87" t="s">
        <v>1452</v>
      </c>
      <c r="C739" s="52" t="s">
        <v>1453</v>
      </c>
      <c r="D739" s="244">
        <v>1868</v>
      </c>
      <c r="E739" s="244">
        <v>0</v>
      </c>
      <c r="F739" s="54">
        <f t="shared" si="190"/>
        <v>0</v>
      </c>
    </row>
    <row r="740" spans="1:6" ht="12.75" customHeight="1" x14ac:dyDescent="0.2">
      <c r="A740" s="55">
        <v>34223</v>
      </c>
      <c r="B740" s="87" t="s">
        <v>1454</v>
      </c>
      <c r="C740" s="52" t="s">
        <v>1455</v>
      </c>
      <c r="D740" s="244">
        <v>0</v>
      </c>
      <c r="E740" s="244">
        <v>0</v>
      </c>
      <c r="F740" s="54" t="str">
        <f t="shared" si="190"/>
        <v>-</v>
      </c>
    </row>
    <row r="741" spans="1:6" ht="24" x14ac:dyDescent="0.2">
      <c r="A741" s="55">
        <v>34224</v>
      </c>
      <c r="B741" s="87" t="s">
        <v>1456</v>
      </c>
      <c r="C741" s="52" t="s">
        <v>1457</v>
      </c>
      <c r="D741" s="244">
        <v>0</v>
      </c>
      <c r="E741" s="244">
        <v>0</v>
      </c>
      <c r="F741" s="54" t="str">
        <f t="shared" si="190"/>
        <v>-</v>
      </c>
    </row>
    <row r="742" spans="1:6" ht="24" x14ac:dyDescent="0.2">
      <c r="A742" s="55">
        <v>34233</v>
      </c>
      <c r="B742" s="87" t="s">
        <v>1458</v>
      </c>
      <c r="C742" s="52" t="s">
        <v>1459</v>
      </c>
      <c r="D742" s="244">
        <v>5379</v>
      </c>
      <c r="E742" s="244">
        <v>8654.76</v>
      </c>
      <c r="F742" s="54">
        <f t="shared" si="190"/>
        <v>160.89905186837703</v>
      </c>
    </row>
    <row r="743" spans="1:6" ht="24" x14ac:dyDescent="0.2">
      <c r="A743" s="55">
        <v>34234</v>
      </c>
      <c r="B743" s="234" t="s">
        <v>1460</v>
      </c>
      <c r="C743" s="52" t="s">
        <v>1461</v>
      </c>
      <c r="D743" s="244">
        <v>0</v>
      </c>
      <c r="E743" s="244">
        <v>0</v>
      </c>
      <c r="F743" s="54" t="str">
        <f t="shared" si="190"/>
        <v>-</v>
      </c>
    </row>
    <row r="744" spans="1:6" ht="24" x14ac:dyDescent="0.2">
      <c r="A744" s="55">
        <v>34235</v>
      </c>
      <c r="B744" s="234" t="s">
        <v>1462</v>
      </c>
      <c r="C744" s="52" t="s">
        <v>1463</v>
      </c>
      <c r="D744" s="244">
        <v>0</v>
      </c>
      <c r="E744" s="244">
        <v>0</v>
      </c>
      <c r="F744" s="54" t="str">
        <f t="shared" si="190"/>
        <v>-</v>
      </c>
    </row>
    <row r="745" spans="1:6" ht="12.75" customHeight="1" x14ac:dyDescent="0.2">
      <c r="A745" s="55">
        <v>34236</v>
      </c>
      <c r="B745" s="87" t="s">
        <v>1464</v>
      </c>
      <c r="C745" s="52" t="s">
        <v>1465</v>
      </c>
      <c r="D745" s="244">
        <v>0</v>
      </c>
      <c r="E745" s="244">
        <v>0</v>
      </c>
      <c r="F745" s="54" t="str">
        <f t="shared" si="190"/>
        <v>-</v>
      </c>
    </row>
    <row r="746" spans="1:6" ht="12.75" customHeight="1" x14ac:dyDescent="0.2">
      <c r="A746" s="55">
        <v>34237</v>
      </c>
      <c r="B746" s="87" t="s">
        <v>1466</v>
      </c>
      <c r="C746" s="52" t="s">
        <v>1467</v>
      </c>
      <c r="D746" s="244">
        <v>0</v>
      </c>
      <c r="E746" s="244">
        <v>0</v>
      </c>
      <c r="F746" s="54" t="str">
        <f t="shared" si="190"/>
        <v>-</v>
      </c>
    </row>
    <row r="747" spans="1:6" ht="12.75" customHeight="1" x14ac:dyDescent="0.2">
      <c r="A747" s="55">
        <v>34238</v>
      </c>
      <c r="B747" s="87" t="s">
        <v>1468</v>
      </c>
      <c r="C747" s="52" t="s">
        <v>1469</v>
      </c>
      <c r="D747" s="244">
        <v>0</v>
      </c>
      <c r="E747" s="244">
        <v>0</v>
      </c>
      <c r="F747" s="54" t="str">
        <f t="shared" si="190"/>
        <v>-</v>
      </c>
    </row>
    <row r="748" spans="1:6" ht="24" x14ac:dyDescent="0.2">
      <c r="A748" s="55">
        <v>34273</v>
      </c>
      <c r="B748" s="87" t="s">
        <v>1470</v>
      </c>
      <c r="C748" s="52" t="s">
        <v>1471</v>
      </c>
      <c r="D748" s="244">
        <v>0</v>
      </c>
      <c r="E748" s="244">
        <v>0</v>
      </c>
      <c r="F748" s="54" t="str">
        <f t="shared" si="190"/>
        <v>-</v>
      </c>
    </row>
    <row r="749" spans="1:6" ht="12.75" customHeight="1" x14ac:dyDescent="0.2">
      <c r="A749" s="55">
        <v>34274</v>
      </c>
      <c r="B749" s="87" t="s">
        <v>1472</v>
      </c>
      <c r="C749" s="52" t="s">
        <v>1473</v>
      </c>
      <c r="D749" s="244">
        <v>0</v>
      </c>
      <c r="E749" s="244">
        <v>0</v>
      </c>
      <c r="F749" s="54" t="str">
        <f t="shared" si="190"/>
        <v>-</v>
      </c>
    </row>
    <row r="750" spans="1:6" ht="12.75" customHeight="1" x14ac:dyDescent="0.2">
      <c r="A750" s="55">
        <v>34275</v>
      </c>
      <c r="B750" s="87" t="s">
        <v>1474</v>
      </c>
      <c r="C750" s="52" t="s">
        <v>1475</v>
      </c>
      <c r="D750" s="244">
        <v>0</v>
      </c>
      <c r="E750" s="244">
        <v>0</v>
      </c>
      <c r="F750" s="54" t="str">
        <f t="shared" si="190"/>
        <v>-</v>
      </c>
    </row>
    <row r="751" spans="1:6" ht="12.75" customHeight="1" x14ac:dyDescent="0.2">
      <c r="A751" s="55">
        <v>34281</v>
      </c>
      <c r="B751" s="87" t="s">
        <v>1476</v>
      </c>
      <c r="C751" s="52" t="s">
        <v>1477</v>
      </c>
      <c r="D751" s="244">
        <v>0</v>
      </c>
      <c r="E751" s="244">
        <v>0</v>
      </c>
      <c r="F751" s="54" t="str">
        <f t="shared" si="190"/>
        <v>-</v>
      </c>
    </row>
    <row r="752" spans="1:6" ht="12.75" customHeight="1" x14ac:dyDescent="0.2">
      <c r="A752" s="55">
        <v>34282</v>
      </c>
      <c r="B752" s="87" t="s">
        <v>1478</v>
      </c>
      <c r="C752" s="52" t="s">
        <v>1479</v>
      </c>
      <c r="D752" s="244">
        <v>0</v>
      </c>
      <c r="E752" s="244">
        <v>0</v>
      </c>
      <c r="F752" s="54" t="str">
        <f t="shared" si="190"/>
        <v>-</v>
      </c>
    </row>
    <row r="753" spans="1:6" ht="12.75" customHeight="1" x14ac:dyDescent="0.2">
      <c r="A753" s="55">
        <v>34283</v>
      </c>
      <c r="B753" s="87" t="s">
        <v>1480</v>
      </c>
      <c r="C753" s="52" t="s">
        <v>1481</v>
      </c>
      <c r="D753" s="244">
        <v>0</v>
      </c>
      <c r="E753" s="244">
        <v>0</v>
      </c>
      <c r="F753" s="54" t="str">
        <f t="shared" si="190"/>
        <v>-</v>
      </c>
    </row>
    <row r="754" spans="1:6" ht="12.75" customHeight="1" x14ac:dyDescent="0.2">
      <c r="A754" s="55">
        <v>34284</v>
      </c>
      <c r="B754" s="87" t="s">
        <v>1482</v>
      </c>
      <c r="C754" s="52" t="s">
        <v>1483</v>
      </c>
      <c r="D754" s="244">
        <v>0</v>
      </c>
      <c r="E754" s="244">
        <v>0</v>
      </c>
      <c r="F754" s="54" t="str">
        <f t="shared" si="190"/>
        <v>-</v>
      </c>
    </row>
    <row r="755" spans="1:6" ht="12.75" customHeight="1" x14ac:dyDescent="0.2">
      <c r="A755" s="55">
        <v>34285</v>
      </c>
      <c r="B755" s="87" t="s">
        <v>1484</v>
      </c>
      <c r="C755" s="52" t="s">
        <v>1485</v>
      </c>
      <c r="D755" s="244">
        <v>0</v>
      </c>
      <c r="E755" s="244">
        <v>0</v>
      </c>
      <c r="F755" s="54" t="str">
        <f t="shared" si="190"/>
        <v>-</v>
      </c>
    </row>
    <row r="756" spans="1:6" ht="24" x14ac:dyDescent="0.2">
      <c r="A756" s="55">
        <v>34286</v>
      </c>
      <c r="B756" s="234" t="s">
        <v>1486</v>
      </c>
      <c r="C756" s="52" t="s">
        <v>1487</v>
      </c>
      <c r="D756" s="244">
        <v>0</v>
      </c>
      <c r="E756" s="244">
        <v>0</v>
      </c>
      <c r="F756" s="54" t="str">
        <f t="shared" si="190"/>
        <v>-</v>
      </c>
    </row>
    <row r="757" spans="1:6" ht="24" x14ac:dyDescent="0.2">
      <c r="A757" s="55">
        <v>34287</v>
      </c>
      <c r="B757" s="87" t="s">
        <v>1488</v>
      </c>
      <c r="C757" s="52" t="s">
        <v>1489</v>
      </c>
      <c r="D757" s="244">
        <v>0</v>
      </c>
      <c r="E757" s="244">
        <v>0</v>
      </c>
      <c r="F757" s="54" t="str">
        <f t="shared" si="190"/>
        <v>-</v>
      </c>
    </row>
    <row r="758" spans="1:6" ht="12.75" customHeight="1" x14ac:dyDescent="0.2">
      <c r="A758" s="55">
        <v>34341</v>
      </c>
      <c r="B758" s="87" t="s">
        <v>1490</v>
      </c>
      <c r="C758" s="52" t="s">
        <v>1491</v>
      </c>
      <c r="D758" s="244">
        <v>0</v>
      </c>
      <c r="E758" s="244">
        <v>0</v>
      </c>
      <c r="F758" s="54" t="str">
        <f t="shared" si="190"/>
        <v>-</v>
      </c>
    </row>
    <row r="759" spans="1:6" ht="12.75" customHeight="1" x14ac:dyDescent="0.2">
      <c r="A759" s="55">
        <v>35231</v>
      </c>
      <c r="B759" s="87" t="s">
        <v>1492</v>
      </c>
      <c r="C759" s="52" t="s">
        <v>1493</v>
      </c>
      <c r="D759" s="244">
        <v>0</v>
      </c>
      <c r="E759" s="244">
        <v>0</v>
      </c>
      <c r="F759" s="54" t="str">
        <f t="shared" si="190"/>
        <v>-</v>
      </c>
    </row>
    <row r="760" spans="1:6" ht="12.75" customHeight="1" x14ac:dyDescent="0.2">
      <c r="A760" s="55">
        <v>35232</v>
      </c>
      <c r="B760" s="87" t="s">
        <v>1494</v>
      </c>
      <c r="C760" s="52" t="s">
        <v>1495</v>
      </c>
      <c r="D760" s="244">
        <v>0</v>
      </c>
      <c r="E760" s="244">
        <v>0</v>
      </c>
      <c r="F760" s="54" t="str">
        <f t="shared" si="190"/>
        <v>-</v>
      </c>
    </row>
    <row r="761" spans="1:6" ht="12.75" customHeight="1" x14ac:dyDescent="0.2">
      <c r="A761" s="55">
        <v>36313</v>
      </c>
      <c r="B761" s="87" t="s">
        <v>1496</v>
      </c>
      <c r="C761" s="52" t="s">
        <v>1497</v>
      </c>
      <c r="D761" s="244">
        <v>0</v>
      </c>
      <c r="E761" s="244">
        <v>0</v>
      </c>
      <c r="F761" s="54" t="str">
        <f t="shared" si="190"/>
        <v>-</v>
      </c>
    </row>
    <row r="762" spans="1:6" ht="12.75" customHeight="1" x14ac:dyDescent="0.2">
      <c r="A762" s="55">
        <v>36314</v>
      </c>
      <c r="B762" s="87" t="s">
        <v>1498</v>
      </c>
      <c r="C762" s="52" t="s">
        <v>1499</v>
      </c>
      <c r="D762" s="244">
        <v>0</v>
      </c>
      <c r="E762" s="244">
        <v>0</v>
      </c>
      <c r="F762" s="54" t="str">
        <f t="shared" si="190"/>
        <v>-</v>
      </c>
    </row>
    <row r="763" spans="1:6" ht="12.75" customHeight="1" x14ac:dyDescent="0.2">
      <c r="A763" s="55">
        <v>36315</v>
      </c>
      <c r="B763" s="87" t="s">
        <v>1500</v>
      </c>
      <c r="C763" s="52" t="s">
        <v>1501</v>
      </c>
      <c r="D763" s="244">
        <v>0</v>
      </c>
      <c r="E763" s="244">
        <v>0</v>
      </c>
      <c r="F763" s="54" t="str">
        <f t="shared" si="190"/>
        <v>-</v>
      </c>
    </row>
    <row r="764" spans="1:6" ht="12.75" customHeight="1" x14ac:dyDescent="0.2">
      <c r="A764" s="55">
        <v>36316</v>
      </c>
      <c r="B764" s="87" t="s">
        <v>1502</v>
      </c>
      <c r="C764" s="52" t="s">
        <v>1503</v>
      </c>
      <c r="D764" s="244">
        <v>0</v>
      </c>
      <c r="E764" s="244">
        <v>0</v>
      </c>
      <c r="F764" s="54" t="str">
        <f t="shared" si="190"/>
        <v>-</v>
      </c>
    </row>
    <row r="765" spans="1:6" ht="12.75" customHeight="1" x14ac:dyDescent="0.2">
      <c r="A765" s="55">
        <v>36317</v>
      </c>
      <c r="B765" s="87" t="s">
        <v>1504</v>
      </c>
      <c r="C765" s="52" t="s">
        <v>1505</v>
      </c>
      <c r="D765" s="244">
        <v>0</v>
      </c>
      <c r="E765" s="244">
        <v>0</v>
      </c>
      <c r="F765" s="54" t="str">
        <f t="shared" si="190"/>
        <v>-</v>
      </c>
    </row>
    <row r="766" spans="1:6" ht="12.75" customHeight="1" x14ac:dyDescent="0.2">
      <c r="A766" s="55">
        <v>36318</v>
      </c>
      <c r="B766" s="87" t="s">
        <v>1506</v>
      </c>
      <c r="C766" s="52" t="s">
        <v>1507</v>
      </c>
      <c r="D766" s="244">
        <v>0</v>
      </c>
      <c r="E766" s="244">
        <v>0</v>
      </c>
      <c r="F766" s="54" t="str">
        <f t="shared" si="190"/>
        <v>-</v>
      </c>
    </row>
    <row r="767" spans="1:6" ht="24" x14ac:dyDescent="0.2">
      <c r="A767" s="55">
        <v>36319</v>
      </c>
      <c r="B767" s="234" t="s">
        <v>1508</v>
      </c>
      <c r="C767" s="52" t="s">
        <v>1509</v>
      </c>
      <c r="D767" s="244">
        <v>399996</v>
      </c>
      <c r="E767" s="244">
        <v>406853</v>
      </c>
      <c r="F767" s="54">
        <f t="shared" si="190"/>
        <v>101.71426714267142</v>
      </c>
    </row>
    <row r="768" spans="1:6" ht="12.75" customHeight="1" x14ac:dyDescent="0.2">
      <c r="A768" s="55">
        <v>36323</v>
      </c>
      <c r="B768" s="87" t="s">
        <v>1510</v>
      </c>
      <c r="C768" s="52" t="s">
        <v>1511</v>
      </c>
      <c r="D768" s="244">
        <v>0</v>
      </c>
      <c r="E768" s="244">
        <v>0</v>
      </c>
      <c r="F768" s="54" t="str">
        <f t="shared" si="190"/>
        <v>-</v>
      </c>
    </row>
    <row r="769" spans="1:6" ht="12.75" customHeight="1" x14ac:dyDescent="0.2">
      <c r="A769" s="55">
        <v>36324</v>
      </c>
      <c r="B769" s="87" t="s">
        <v>1512</v>
      </c>
      <c r="C769" s="52" t="s">
        <v>1513</v>
      </c>
      <c r="D769" s="244">
        <v>0</v>
      </c>
      <c r="E769" s="244">
        <v>0</v>
      </c>
      <c r="F769" s="54" t="str">
        <f t="shared" si="190"/>
        <v>-</v>
      </c>
    </row>
    <row r="770" spans="1:6" ht="12.75" customHeight="1" x14ac:dyDescent="0.2">
      <c r="A770" s="55">
        <v>36325</v>
      </c>
      <c r="B770" s="87" t="s">
        <v>1514</v>
      </c>
      <c r="C770" s="52" t="s">
        <v>1515</v>
      </c>
      <c r="D770" s="244">
        <v>0</v>
      </c>
      <c r="E770" s="244">
        <v>0</v>
      </c>
      <c r="F770" s="54" t="str">
        <f t="shared" si="190"/>
        <v>-</v>
      </c>
    </row>
    <row r="771" spans="1:6" ht="12.75" customHeight="1" x14ac:dyDescent="0.2">
      <c r="A771" s="55">
        <v>36326</v>
      </c>
      <c r="B771" s="87" t="s">
        <v>1516</v>
      </c>
      <c r="C771" s="52" t="s">
        <v>1517</v>
      </c>
      <c r="D771" s="244">
        <v>0</v>
      </c>
      <c r="E771" s="244">
        <v>0</v>
      </c>
      <c r="F771" s="54" t="str">
        <f t="shared" si="190"/>
        <v>-</v>
      </c>
    </row>
    <row r="772" spans="1:6" ht="12.75" customHeight="1" x14ac:dyDescent="0.2">
      <c r="A772" s="55">
        <v>36327</v>
      </c>
      <c r="B772" s="87" t="s">
        <v>1518</v>
      </c>
      <c r="C772" s="52" t="s">
        <v>1519</v>
      </c>
      <c r="D772" s="244">
        <v>0</v>
      </c>
      <c r="E772" s="244">
        <v>0</v>
      </c>
      <c r="F772" s="54" t="str">
        <f t="shared" si="190"/>
        <v>-</v>
      </c>
    </row>
    <row r="773" spans="1:6" ht="24" x14ac:dyDescent="0.2">
      <c r="A773" s="55">
        <v>36328</v>
      </c>
      <c r="B773" s="87" t="s">
        <v>1520</v>
      </c>
      <c r="C773" s="52" t="s">
        <v>1521</v>
      </c>
      <c r="D773" s="244">
        <v>0</v>
      </c>
      <c r="E773" s="244">
        <v>0</v>
      </c>
      <c r="F773" s="54" t="str">
        <f t="shared" si="190"/>
        <v>-</v>
      </c>
    </row>
    <row r="774" spans="1:6" ht="24" x14ac:dyDescent="0.2">
      <c r="A774" s="55">
        <v>36329</v>
      </c>
      <c r="B774" s="234" t="s">
        <v>1522</v>
      </c>
      <c r="C774" s="52" t="s">
        <v>1523</v>
      </c>
      <c r="D774" s="244">
        <v>0</v>
      </c>
      <c r="E774" s="244">
        <v>0</v>
      </c>
      <c r="F774" s="54" t="str">
        <f t="shared" si="190"/>
        <v>-</v>
      </c>
    </row>
    <row r="775" spans="1:6" ht="12.75" customHeight="1" x14ac:dyDescent="0.2">
      <c r="A775" s="55" t="s">
        <v>1524</v>
      </c>
      <c r="B775" s="234" t="s">
        <v>1525</v>
      </c>
      <c r="C775" s="56" t="s">
        <v>1524</v>
      </c>
      <c r="D775" s="244">
        <v>0</v>
      </c>
      <c r="E775" s="244">
        <v>0</v>
      </c>
      <c r="F775" s="54" t="str">
        <f t="shared" si="190"/>
        <v>-</v>
      </c>
    </row>
    <row r="776" spans="1:6" ht="12.75" customHeight="1" x14ac:dyDescent="0.2">
      <c r="A776" s="55" t="s">
        <v>1526</v>
      </c>
      <c r="B776" s="234" t="s">
        <v>1527</v>
      </c>
      <c r="C776" s="56" t="s">
        <v>1526</v>
      </c>
      <c r="D776" s="244">
        <v>0</v>
      </c>
      <c r="E776" s="244">
        <v>0</v>
      </c>
      <c r="F776" s="54" t="str">
        <f t="shared" si="190"/>
        <v>-</v>
      </c>
    </row>
    <row r="777" spans="1:6" ht="12.75" customHeight="1" x14ac:dyDescent="0.2">
      <c r="A777" s="55" t="s">
        <v>1528</v>
      </c>
      <c r="B777" s="234" t="s">
        <v>1529</v>
      </c>
      <c r="C777" s="56" t="s">
        <v>1528</v>
      </c>
      <c r="D777" s="244">
        <v>0</v>
      </c>
      <c r="E777" s="244">
        <v>0</v>
      </c>
      <c r="F777" s="54" t="str">
        <f t="shared" si="190"/>
        <v>-</v>
      </c>
    </row>
    <row r="778" spans="1:6" ht="12.75" customHeight="1" x14ac:dyDescent="0.2">
      <c r="A778" s="55" t="s">
        <v>1530</v>
      </c>
      <c r="B778" s="234" t="s">
        <v>1531</v>
      </c>
      <c r="C778" s="56" t="s">
        <v>1530</v>
      </c>
      <c r="D778" s="244">
        <v>0</v>
      </c>
      <c r="E778" s="244">
        <v>0</v>
      </c>
      <c r="F778" s="54" t="str">
        <f t="shared" si="190"/>
        <v>-</v>
      </c>
    </row>
    <row r="779" spans="1:6" ht="24" x14ac:dyDescent="0.2">
      <c r="A779" s="55" t="s">
        <v>1532</v>
      </c>
      <c r="B779" s="234" t="s">
        <v>1533</v>
      </c>
      <c r="C779" s="56" t="s">
        <v>1532</v>
      </c>
      <c r="D779" s="244">
        <v>0</v>
      </c>
      <c r="E779" s="244">
        <v>0</v>
      </c>
      <c r="F779" s="54" t="str">
        <f t="shared" si="190"/>
        <v>-</v>
      </c>
    </row>
    <row r="780" spans="1:6" ht="24" x14ac:dyDescent="0.2">
      <c r="A780" s="55" t="s">
        <v>1534</v>
      </c>
      <c r="B780" s="234" t="s">
        <v>1535</v>
      </c>
      <c r="C780" s="56" t="s">
        <v>1534</v>
      </c>
      <c r="D780" s="244">
        <v>0</v>
      </c>
      <c r="E780" s="244">
        <v>0</v>
      </c>
      <c r="F780" s="54" t="str">
        <f t="shared" si="190"/>
        <v>-</v>
      </c>
    </row>
    <row r="781" spans="1:6" ht="12.75" customHeight="1" x14ac:dyDescent="0.2">
      <c r="A781" s="55" t="s">
        <v>1536</v>
      </c>
      <c r="B781" s="234" t="s">
        <v>1537</v>
      </c>
      <c r="C781" s="56" t="s">
        <v>1536</v>
      </c>
      <c r="D781" s="244">
        <v>0</v>
      </c>
      <c r="E781" s="244">
        <v>0</v>
      </c>
      <c r="F781" s="54" t="str">
        <f t="shared" si="190"/>
        <v>-</v>
      </c>
    </row>
    <row r="782" spans="1:6" ht="24" x14ac:dyDescent="0.2">
      <c r="A782" s="55" t="s">
        <v>1538</v>
      </c>
      <c r="B782" s="234" t="s">
        <v>1539</v>
      </c>
      <c r="C782" s="56" t="s">
        <v>1538</v>
      </c>
      <c r="D782" s="244">
        <v>0</v>
      </c>
      <c r="E782" s="244">
        <v>0</v>
      </c>
      <c r="F782" s="54" t="str">
        <f t="shared" si="190"/>
        <v>-</v>
      </c>
    </row>
    <row r="783" spans="1:6" ht="12.75" customHeight="1" x14ac:dyDescent="0.2">
      <c r="A783" s="55" t="s">
        <v>1540</v>
      </c>
      <c r="B783" s="234" t="s">
        <v>1541</v>
      </c>
      <c r="C783" s="56" t="s">
        <v>1540</v>
      </c>
      <c r="D783" s="244">
        <v>0</v>
      </c>
      <c r="E783" s="244">
        <v>0</v>
      </c>
      <c r="F783" s="54" t="str">
        <f t="shared" si="190"/>
        <v>-</v>
      </c>
    </row>
    <row r="784" spans="1:6" ht="12.75" customHeight="1" x14ac:dyDescent="0.2">
      <c r="A784" s="55" t="s">
        <v>1542</v>
      </c>
      <c r="B784" s="234" t="s">
        <v>1543</v>
      </c>
      <c r="C784" s="56" t="s">
        <v>1542</v>
      </c>
      <c r="D784" s="244">
        <v>0</v>
      </c>
      <c r="E784" s="244">
        <v>0</v>
      </c>
      <c r="F784" s="54" t="str">
        <f t="shared" si="190"/>
        <v>-</v>
      </c>
    </row>
    <row r="785" spans="1:6" ht="24" x14ac:dyDescent="0.2">
      <c r="A785" s="55" t="s">
        <v>1544</v>
      </c>
      <c r="B785" s="234" t="s">
        <v>1545</v>
      </c>
      <c r="C785" s="56" t="s">
        <v>1544</v>
      </c>
      <c r="D785" s="244">
        <v>0</v>
      </c>
      <c r="E785" s="244">
        <v>0</v>
      </c>
      <c r="F785" s="54" t="str">
        <f t="shared" si="190"/>
        <v>-</v>
      </c>
    </row>
    <row r="786" spans="1:6" ht="24" x14ac:dyDescent="0.2">
      <c r="A786" s="55" t="s">
        <v>1546</v>
      </c>
      <c r="B786" s="234" t="s">
        <v>1547</v>
      </c>
      <c r="C786" s="56" t="s">
        <v>1546</v>
      </c>
      <c r="D786" s="244">
        <v>0</v>
      </c>
      <c r="E786" s="244">
        <v>0</v>
      </c>
      <c r="F786" s="54" t="str">
        <f t="shared" si="190"/>
        <v>-</v>
      </c>
    </row>
    <row r="787" spans="1:6" ht="24" x14ac:dyDescent="0.2">
      <c r="A787" s="55" t="s">
        <v>1548</v>
      </c>
      <c r="B787" s="234" t="s">
        <v>1549</v>
      </c>
      <c r="C787" s="56" t="s">
        <v>1548</v>
      </c>
      <c r="D787" s="244">
        <v>0</v>
      </c>
      <c r="E787" s="244">
        <v>0</v>
      </c>
      <c r="F787" s="54" t="str">
        <f t="shared" si="190"/>
        <v>-</v>
      </c>
    </row>
    <row r="788" spans="1:6" ht="24" x14ac:dyDescent="0.2">
      <c r="A788" s="55" t="s">
        <v>1550</v>
      </c>
      <c r="B788" s="234" t="s">
        <v>1551</v>
      </c>
      <c r="C788" s="56" t="s">
        <v>1550</v>
      </c>
      <c r="D788" s="244">
        <v>0</v>
      </c>
      <c r="E788" s="244">
        <v>0</v>
      </c>
      <c r="F788" s="54" t="str">
        <f t="shared" si="190"/>
        <v>-</v>
      </c>
    </row>
    <row r="789" spans="1:6" ht="24" x14ac:dyDescent="0.2">
      <c r="A789" s="55" t="s">
        <v>1552</v>
      </c>
      <c r="B789" s="234" t="s">
        <v>1553</v>
      </c>
      <c r="C789" s="56" t="s">
        <v>1552</v>
      </c>
      <c r="D789" s="244">
        <v>0</v>
      </c>
      <c r="E789" s="244">
        <v>0</v>
      </c>
      <c r="F789" s="54" t="str">
        <f t="shared" si="190"/>
        <v>-</v>
      </c>
    </row>
    <row r="790" spans="1:6" ht="24" x14ac:dyDescent="0.2">
      <c r="A790" s="55" t="s">
        <v>1554</v>
      </c>
      <c r="B790" s="87" t="s">
        <v>1555</v>
      </c>
      <c r="C790" s="52" t="s">
        <v>1554</v>
      </c>
      <c r="D790" s="244">
        <v>0</v>
      </c>
      <c r="E790" s="244">
        <v>0</v>
      </c>
      <c r="F790" s="54" t="str">
        <f t="shared" si="190"/>
        <v>-</v>
      </c>
    </row>
    <row r="791" spans="1:6" ht="24" x14ac:dyDescent="0.2">
      <c r="A791" s="55" t="s">
        <v>1556</v>
      </c>
      <c r="B791" s="87" t="s">
        <v>1557</v>
      </c>
      <c r="C791" s="52" t="s">
        <v>1556</v>
      </c>
      <c r="D791" s="244">
        <v>0</v>
      </c>
      <c r="E791" s="244">
        <v>0</v>
      </c>
      <c r="F791" s="54" t="str">
        <f t="shared" si="190"/>
        <v>-</v>
      </c>
    </row>
    <row r="792" spans="1:6" ht="24" x14ac:dyDescent="0.2">
      <c r="A792" s="55" t="s">
        <v>1558</v>
      </c>
      <c r="B792" s="87" t="s">
        <v>1559</v>
      </c>
      <c r="C792" s="52" t="s">
        <v>1558</v>
      </c>
      <c r="D792" s="244">
        <v>0</v>
      </c>
      <c r="E792" s="244">
        <v>0</v>
      </c>
      <c r="F792" s="54" t="str">
        <f t="shared" si="190"/>
        <v>-</v>
      </c>
    </row>
    <row r="793" spans="1:6" ht="24" x14ac:dyDescent="0.2">
      <c r="A793" s="55" t="s">
        <v>1560</v>
      </c>
      <c r="B793" s="87" t="s">
        <v>1561</v>
      </c>
      <c r="C793" s="52" t="s">
        <v>1560</v>
      </c>
      <c r="D793" s="244">
        <v>0</v>
      </c>
      <c r="E793" s="244">
        <v>0</v>
      </c>
      <c r="F793" s="54" t="str">
        <f t="shared" si="190"/>
        <v>-</v>
      </c>
    </row>
    <row r="794" spans="1:6" ht="12.75" customHeight="1" x14ac:dyDescent="0.2">
      <c r="A794" s="55" t="s">
        <v>1562</v>
      </c>
      <c r="B794" s="87" t="s">
        <v>1563</v>
      </c>
      <c r="C794" s="52" t="s">
        <v>1562</v>
      </c>
      <c r="D794" s="244">
        <v>0</v>
      </c>
      <c r="E794" s="244">
        <v>0</v>
      </c>
      <c r="F794" s="54" t="str">
        <f t="shared" si="190"/>
        <v>-</v>
      </c>
    </row>
    <row r="795" spans="1:6" ht="12.75" customHeight="1" x14ac:dyDescent="0.2">
      <c r="A795" s="55" t="s">
        <v>1564</v>
      </c>
      <c r="B795" s="87" t="s">
        <v>1565</v>
      </c>
      <c r="C795" s="52" t="s">
        <v>1564</v>
      </c>
      <c r="D795" s="244">
        <v>0</v>
      </c>
      <c r="E795" s="244">
        <v>0</v>
      </c>
      <c r="F795" s="54" t="str">
        <f t="shared" si="190"/>
        <v>-</v>
      </c>
    </row>
    <row r="796" spans="1:6" ht="12.75" customHeight="1" x14ac:dyDescent="0.2">
      <c r="A796" s="55" t="s">
        <v>1566</v>
      </c>
      <c r="B796" s="87" t="s">
        <v>1567</v>
      </c>
      <c r="C796" s="52" t="s">
        <v>1566</v>
      </c>
      <c r="D796" s="244">
        <v>0</v>
      </c>
      <c r="E796" s="244">
        <v>0</v>
      </c>
      <c r="F796" s="54" t="str">
        <f t="shared" si="190"/>
        <v>-</v>
      </c>
    </row>
    <row r="797" spans="1:6" ht="24" x14ac:dyDescent="0.2">
      <c r="A797" s="55" t="s">
        <v>1568</v>
      </c>
      <c r="B797" s="87" t="s">
        <v>1569</v>
      </c>
      <c r="C797" s="52" t="s">
        <v>1568</v>
      </c>
      <c r="D797" s="244">
        <v>0</v>
      </c>
      <c r="E797" s="244">
        <v>0</v>
      </c>
      <c r="F797" s="54" t="str">
        <f t="shared" si="190"/>
        <v>-</v>
      </c>
    </row>
    <row r="798" spans="1:6" ht="24" x14ac:dyDescent="0.2">
      <c r="A798" s="55" t="s">
        <v>1570</v>
      </c>
      <c r="B798" s="87" t="s">
        <v>1571</v>
      </c>
      <c r="C798" s="52" t="s">
        <v>1570</v>
      </c>
      <c r="D798" s="244">
        <v>0</v>
      </c>
      <c r="E798" s="244">
        <v>0</v>
      </c>
      <c r="F798" s="54" t="str">
        <f t="shared" si="190"/>
        <v>-</v>
      </c>
    </row>
    <row r="799" spans="1:6" ht="24" x14ac:dyDescent="0.2">
      <c r="A799" s="55" t="s">
        <v>1572</v>
      </c>
      <c r="B799" s="87" t="s">
        <v>1573</v>
      </c>
      <c r="C799" s="52" t="s">
        <v>1572</v>
      </c>
      <c r="D799" s="244">
        <v>0</v>
      </c>
      <c r="E799" s="244">
        <v>0</v>
      </c>
      <c r="F799" s="54" t="str">
        <f t="shared" si="190"/>
        <v>-</v>
      </c>
    </row>
    <row r="800" spans="1:6" ht="24" x14ac:dyDescent="0.2">
      <c r="A800" s="55" t="s">
        <v>1574</v>
      </c>
      <c r="B800" s="87" t="s">
        <v>1575</v>
      </c>
      <c r="C800" s="52" t="s">
        <v>1574</v>
      </c>
      <c r="D800" s="244">
        <v>0</v>
      </c>
      <c r="E800" s="244">
        <v>0</v>
      </c>
      <c r="F800" s="54" t="str">
        <f t="shared" si="190"/>
        <v>-</v>
      </c>
    </row>
    <row r="801" spans="1:6" ht="24" x14ac:dyDescent="0.2">
      <c r="A801" s="55" t="s">
        <v>1576</v>
      </c>
      <c r="B801" s="87" t="s">
        <v>1577</v>
      </c>
      <c r="C801" s="52" t="s">
        <v>1576</v>
      </c>
      <c r="D801" s="244">
        <v>0</v>
      </c>
      <c r="E801" s="244">
        <v>0</v>
      </c>
      <c r="F801" s="54" t="str">
        <f t="shared" si="190"/>
        <v>-</v>
      </c>
    </row>
    <row r="802" spans="1:6" ht="24" x14ac:dyDescent="0.2">
      <c r="A802" s="55" t="s">
        <v>1578</v>
      </c>
      <c r="B802" s="87" t="s">
        <v>1579</v>
      </c>
      <c r="C802" s="52" t="s">
        <v>1578</v>
      </c>
      <c r="D802" s="244">
        <v>0</v>
      </c>
      <c r="E802" s="244">
        <v>0</v>
      </c>
      <c r="F802" s="54" t="str">
        <f t="shared" si="190"/>
        <v>-</v>
      </c>
    </row>
    <row r="803" spans="1:6" ht="24" x14ac:dyDescent="0.2">
      <c r="A803" s="55" t="s">
        <v>1580</v>
      </c>
      <c r="B803" s="87" t="s">
        <v>1581</v>
      </c>
      <c r="C803" s="52" t="s">
        <v>1580</v>
      </c>
      <c r="D803" s="244">
        <v>0</v>
      </c>
      <c r="E803" s="244">
        <v>0</v>
      </c>
      <c r="F803" s="54" t="str">
        <f t="shared" si="190"/>
        <v>-</v>
      </c>
    </row>
    <row r="804" spans="1:6" ht="12.75" customHeight="1" x14ac:dyDescent="0.2">
      <c r="A804" s="55" t="s">
        <v>1582</v>
      </c>
      <c r="B804" s="87" t="s">
        <v>1583</v>
      </c>
      <c r="C804" s="52" t="s">
        <v>1582</v>
      </c>
      <c r="D804" s="244">
        <v>0</v>
      </c>
      <c r="E804" s="244">
        <v>0</v>
      </c>
      <c r="F804" s="54" t="str">
        <f t="shared" si="190"/>
        <v>-</v>
      </c>
    </row>
    <row r="805" spans="1:6" ht="12.75" customHeight="1" x14ac:dyDescent="0.2">
      <c r="A805" s="55" t="s">
        <v>1584</v>
      </c>
      <c r="B805" s="87" t="s">
        <v>1585</v>
      </c>
      <c r="C805" s="52" t="s">
        <v>1584</v>
      </c>
      <c r="D805" s="244">
        <v>0</v>
      </c>
      <c r="E805" s="244">
        <v>0</v>
      </c>
      <c r="F805" s="54" t="str">
        <f t="shared" si="190"/>
        <v>-</v>
      </c>
    </row>
    <row r="806" spans="1:6" ht="24" x14ac:dyDescent="0.2">
      <c r="A806" s="55" t="s">
        <v>1586</v>
      </c>
      <c r="B806" s="87" t="s">
        <v>1587</v>
      </c>
      <c r="C806" s="52" t="s">
        <v>1586</v>
      </c>
      <c r="D806" s="244">
        <v>0</v>
      </c>
      <c r="E806" s="244">
        <v>0</v>
      </c>
      <c r="F806" s="54" t="str">
        <f t="shared" si="190"/>
        <v>-</v>
      </c>
    </row>
    <row r="807" spans="1:6" ht="24" x14ac:dyDescent="0.2">
      <c r="A807" s="55" t="s">
        <v>1588</v>
      </c>
      <c r="B807" s="87" t="s">
        <v>1589</v>
      </c>
      <c r="C807" s="52" t="s">
        <v>1588</v>
      </c>
      <c r="D807" s="244">
        <v>0</v>
      </c>
      <c r="E807" s="244">
        <v>0</v>
      </c>
      <c r="F807" s="54" t="str">
        <f t="shared" si="190"/>
        <v>-</v>
      </c>
    </row>
    <row r="808" spans="1:6" ht="12.75" customHeight="1" x14ac:dyDescent="0.2">
      <c r="A808" s="55" t="s">
        <v>1590</v>
      </c>
      <c r="B808" s="87" t="s">
        <v>1591</v>
      </c>
      <c r="C808" s="52" t="s">
        <v>1590</v>
      </c>
      <c r="D808" s="244">
        <v>0</v>
      </c>
      <c r="E808" s="244">
        <v>0</v>
      </c>
      <c r="F808" s="54" t="str">
        <f t="shared" si="190"/>
        <v>-</v>
      </c>
    </row>
    <row r="809" spans="1:6" ht="12.75" customHeight="1" x14ac:dyDescent="0.2">
      <c r="A809" s="55" t="s">
        <v>1592</v>
      </c>
      <c r="B809" s="87" t="s">
        <v>1593</v>
      </c>
      <c r="C809" s="52" t="s">
        <v>1592</v>
      </c>
      <c r="D809" s="244">
        <v>0</v>
      </c>
      <c r="E809" s="244">
        <v>0</v>
      </c>
      <c r="F809" s="54" t="str">
        <f t="shared" si="190"/>
        <v>-</v>
      </c>
    </row>
    <row r="810" spans="1:6" ht="12.75" customHeight="1" x14ac:dyDescent="0.2">
      <c r="A810" s="55" t="s">
        <v>1594</v>
      </c>
      <c r="B810" s="87" t="s">
        <v>1595</v>
      </c>
      <c r="C810" s="52" t="s">
        <v>1594</v>
      </c>
      <c r="D810" s="244">
        <v>0</v>
      </c>
      <c r="E810" s="244">
        <v>0</v>
      </c>
      <c r="F810" s="54" t="str">
        <f t="shared" si="190"/>
        <v>-</v>
      </c>
    </row>
    <row r="811" spans="1:6" ht="12.75" customHeight="1" x14ac:dyDescent="0.2">
      <c r="A811" s="55" t="s">
        <v>1596</v>
      </c>
      <c r="B811" s="87" t="s">
        <v>1597</v>
      </c>
      <c r="C811" s="52" t="s">
        <v>1596</v>
      </c>
      <c r="D811" s="244">
        <v>0</v>
      </c>
      <c r="E811" s="244">
        <v>0</v>
      </c>
      <c r="F811" s="54" t="str">
        <f t="shared" si="190"/>
        <v>-</v>
      </c>
    </row>
    <row r="812" spans="1:6" ht="12.75" customHeight="1" x14ac:dyDescent="0.2">
      <c r="A812" s="55" t="s">
        <v>1598</v>
      </c>
      <c r="B812" s="87" t="s">
        <v>1599</v>
      </c>
      <c r="C812" s="52" t="s">
        <v>1598</v>
      </c>
      <c r="D812" s="244">
        <v>0</v>
      </c>
      <c r="E812" s="244">
        <v>0</v>
      </c>
      <c r="F812" s="54" t="str">
        <f t="shared" si="190"/>
        <v>-</v>
      </c>
    </row>
    <row r="813" spans="1:6" ht="12.75" customHeight="1" x14ac:dyDescent="0.2">
      <c r="A813" s="55" t="s">
        <v>1600</v>
      </c>
      <c r="B813" s="87" t="s">
        <v>1601</v>
      </c>
      <c r="C813" s="52" t="s">
        <v>1600</v>
      </c>
      <c r="D813" s="244">
        <v>0</v>
      </c>
      <c r="E813" s="244">
        <v>0</v>
      </c>
      <c r="F813" s="54" t="str">
        <f t="shared" si="190"/>
        <v>-</v>
      </c>
    </row>
    <row r="814" spans="1:6" ht="12.75" customHeight="1" x14ac:dyDescent="0.2">
      <c r="A814" s="55" t="s">
        <v>1602</v>
      </c>
      <c r="B814" s="87" t="s">
        <v>1603</v>
      </c>
      <c r="C814" s="52" t="s">
        <v>1602</v>
      </c>
      <c r="D814" s="244">
        <v>0</v>
      </c>
      <c r="E814" s="244">
        <v>0</v>
      </c>
      <c r="F814" s="54" t="str">
        <f t="shared" si="190"/>
        <v>-</v>
      </c>
    </row>
    <row r="815" spans="1:6" ht="12.75" customHeight="1" x14ac:dyDescent="0.2">
      <c r="A815" s="55" t="s">
        <v>1604</v>
      </c>
      <c r="B815" s="87" t="s">
        <v>1605</v>
      </c>
      <c r="C815" s="52" t="s">
        <v>1604</v>
      </c>
      <c r="D815" s="244">
        <v>0</v>
      </c>
      <c r="E815" s="244">
        <v>0</v>
      </c>
      <c r="F815" s="54" t="str">
        <f t="shared" si="190"/>
        <v>-</v>
      </c>
    </row>
    <row r="816" spans="1:6" ht="12.75" customHeight="1" x14ac:dyDescent="0.2">
      <c r="A816" s="55" t="s">
        <v>1606</v>
      </c>
      <c r="B816" s="87" t="s">
        <v>1607</v>
      </c>
      <c r="C816" s="52" t="s">
        <v>1606</v>
      </c>
      <c r="D816" s="244">
        <v>0</v>
      </c>
      <c r="E816" s="244">
        <v>45000</v>
      </c>
      <c r="F816" s="54" t="str">
        <f t="shared" si="190"/>
        <v>-</v>
      </c>
    </row>
    <row r="817" spans="1:6" ht="12.75" customHeight="1" x14ac:dyDescent="0.2">
      <c r="A817" s="55" t="s">
        <v>1608</v>
      </c>
      <c r="B817" s="87" t="s">
        <v>1609</v>
      </c>
      <c r="C817" s="52" t="s">
        <v>1608</v>
      </c>
      <c r="D817" s="244">
        <v>0</v>
      </c>
      <c r="E817" s="244">
        <v>0</v>
      </c>
      <c r="F817" s="54" t="str">
        <f t="shared" si="190"/>
        <v>-</v>
      </c>
    </row>
    <row r="818" spans="1:6" ht="12.75" customHeight="1" x14ac:dyDescent="0.2">
      <c r="A818" s="55" t="s">
        <v>1610</v>
      </c>
      <c r="B818" s="87" t="s">
        <v>1611</v>
      </c>
      <c r="C818" s="52" t="s">
        <v>1610</v>
      </c>
      <c r="D818" s="244">
        <v>0</v>
      </c>
      <c r="E818" s="244">
        <v>0</v>
      </c>
      <c r="F818" s="54" t="str">
        <f t="shared" si="190"/>
        <v>-</v>
      </c>
    </row>
    <row r="819" spans="1:6" ht="12.75" customHeight="1" x14ac:dyDescent="0.2">
      <c r="A819" s="55">
        <v>37215</v>
      </c>
      <c r="B819" s="87" t="s">
        <v>1612</v>
      </c>
      <c r="C819" s="52" t="s">
        <v>1613</v>
      </c>
      <c r="D819" s="244">
        <v>49800</v>
      </c>
      <c r="E819" s="244">
        <v>33000</v>
      </c>
      <c r="F819" s="54">
        <f t="shared" si="190"/>
        <v>66.265060240963862</v>
      </c>
    </row>
    <row r="820" spans="1:6" ht="24" x14ac:dyDescent="0.2">
      <c r="A820" s="55">
        <v>37216</v>
      </c>
      <c r="B820" s="234" t="s">
        <v>1614</v>
      </c>
      <c r="C820" s="52" t="s">
        <v>1615</v>
      </c>
      <c r="D820" s="244">
        <v>0</v>
      </c>
      <c r="E820" s="244">
        <v>0</v>
      </c>
      <c r="F820" s="54" t="str">
        <f t="shared" si="190"/>
        <v>-</v>
      </c>
    </row>
    <row r="821" spans="1:6" ht="12.75" customHeight="1" x14ac:dyDescent="0.2">
      <c r="A821" s="55">
        <v>37217</v>
      </c>
      <c r="B821" s="87" t="s">
        <v>1616</v>
      </c>
      <c r="C821" s="52" t="s">
        <v>1617</v>
      </c>
      <c r="D821" s="244">
        <v>0</v>
      </c>
      <c r="E821" s="244">
        <v>0</v>
      </c>
      <c r="F821" s="54" t="str">
        <f t="shared" si="190"/>
        <v>-</v>
      </c>
    </row>
    <row r="822" spans="1:6" ht="12.75" customHeight="1" x14ac:dyDescent="0.2">
      <c r="A822" s="55">
        <v>37218</v>
      </c>
      <c r="B822" s="87" t="s">
        <v>1618</v>
      </c>
      <c r="C822" s="52" t="s">
        <v>1619</v>
      </c>
      <c r="D822" s="244">
        <v>0</v>
      </c>
      <c r="E822" s="244">
        <v>0</v>
      </c>
      <c r="F822" s="54" t="str">
        <f t="shared" si="190"/>
        <v>-</v>
      </c>
    </row>
    <row r="823" spans="1:6" ht="12.75" customHeight="1" x14ac:dyDescent="0.2">
      <c r="A823" s="55">
        <v>37219</v>
      </c>
      <c r="B823" s="87" t="s">
        <v>1620</v>
      </c>
      <c r="C823" s="52" t="s">
        <v>1621</v>
      </c>
      <c r="D823" s="244">
        <v>104956</v>
      </c>
      <c r="E823" s="244">
        <v>74029.03</v>
      </c>
      <c r="F823" s="54">
        <f t="shared" si="190"/>
        <v>70.533394946453754</v>
      </c>
    </row>
    <row r="824" spans="1:6" ht="12.75" customHeight="1" x14ac:dyDescent="0.2">
      <c r="A824" s="55">
        <v>37221</v>
      </c>
      <c r="B824" s="87" t="s">
        <v>1622</v>
      </c>
      <c r="C824" s="52" t="s">
        <v>1623</v>
      </c>
      <c r="D824" s="244">
        <v>17880</v>
      </c>
      <c r="E824" s="244">
        <v>20400</v>
      </c>
      <c r="F824" s="54">
        <f t="shared" si="190"/>
        <v>114.09395973154362</v>
      </c>
    </row>
    <row r="825" spans="1:6" ht="12.75" customHeight="1" x14ac:dyDescent="0.2">
      <c r="A825" s="55" t="s">
        <v>1624</v>
      </c>
      <c r="B825" s="87" t="s">
        <v>1601</v>
      </c>
      <c r="C825" s="52" t="s">
        <v>1624</v>
      </c>
      <c r="D825" s="244">
        <v>0</v>
      </c>
      <c r="E825" s="244">
        <v>0</v>
      </c>
      <c r="F825" s="54" t="str">
        <f t="shared" si="190"/>
        <v>-</v>
      </c>
    </row>
    <row r="826" spans="1:6" ht="12.75" customHeight="1" x14ac:dyDescent="0.2">
      <c r="A826" s="55" t="s">
        <v>1625</v>
      </c>
      <c r="B826" s="87" t="s">
        <v>1626</v>
      </c>
      <c r="C826" s="52" t="s">
        <v>1625</v>
      </c>
      <c r="D826" s="244">
        <v>0</v>
      </c>
      <c r="E826" s="244">
        <v>0</v>
      </c>
      <c r="F826" s="54" t="str">
        <f t="shared" si="190"/>
        <v>-</v>
      </c>
    </row>
    <row r="827" spans="1:6" ht="12.75" customHeight="1" x14ac:dyDescent="0.2">
      <c r="A827" s="55" t="s">
        <v>1627</v>
      </c>
      <c r="B827" s="87" t="s">
        <v>1628</v>
      </c>
      <c r="C827" s="52" t="s">
        <v>1627</v>
      </c>
      <c r="D827" s="244">
        <v>0</v>
      </c>
      <c r="E827" s="244">
        <v>0</v>
      </c>
      <c r="F827" s="54" t="str">
        <f t="shared" si="190"/>
        <v>-</v>
      </c>
    </row>
    <row r="828" spans="1:6" ht="12.75" customHeight="1" x14ac:dyDescent="0.2">
      <c r="A828" s="55" t="s">
        <v>1629</v>
      </c>
      <c r="B828" s="87" t="s">
        <v>1630</v>
      </c>
      <c r="C828" s="52" t="s">
        <v>1629</v>
      </c>
      <c r="D828" s="244">
        <v>0</v>
      </c>
      <c r="E828" s="244">
        <v>66140.36</v>
      </c>
      <c r="F828" s="54" t="str">
        <f t="shared" si="190"/>
        <v>-</v>
      </c>
    </row>
    <row r="829" spans="1:6" ht="12.75" customHeight="1" x14ac:dyDescent="0.2">
      <c r="A829" s="55">
        <v>38117</v>
      </c>
      <c r="B829" s="87" t="s">
        <v>1631</v>
      </c>
      <c r="C829" s="52" t="s">
        <v>1632</v>
      </c>
      <c r="D829" s="244">
        <v>0</v>
      </c>
      <c r="E829" s="244">
        <v>0</v>
      </c>
      <c r="F829" s="54" t="str">
        <f t="shared" si="190"/>
        <v>-</v>
      </c>
    </row>
    <row r="830" spans="1:6" ht="12.75" customHeight="1" x14ac:dyDescent="0.2">
      <c r="A830" s="55">
        <v>38612</v>
      </c>
      <c r="B830" s="87" t="s">
        <v>1633</v>
      </c>
      <c r="C830" s="52" t="s">
        <v>1634</v>
      </c>
      <c r="D830" s="244">
        <v>68204</v>
      </c>
      <c r="E830" s="244">
        <v>715078.4</v>
      </c>
      <c r="F830" s="54">
        <f t="shared" si="190"/>
        <v>1048.4405606709283</v>
      </c>
    </row>
    <row r="831" spans="1:6" ht="12.75" customHeight="1" x14ac:dyDescent="0.2">
      <c r="A831" s="55">
        <v>38613</v>
      </c>
      <c r="B831" s="87" t="s">
        <v>1635</v>
      </c>
      <c r="C831" s="52" t="s">
        <v>1636</v>
      </c>
      <c r="D831" s="244">
        <v>0</v>
      </c>
      <c r="E831" s="244">
        <v>0</v>
      </c>
      <c r="F831" s="54" t="str">
        <f t="shared" si="190"/>
        <v>-</v>
      </c>
    </row>
    <row r="832" spans="1:6" ht="12.75" customHeight="1" x14ac:dyDescent="0.2">
      <c r="A832" s="55">
        <v>38614</v>
      </c>
      <c r="B832" s="87" t="s">
        <v>1637</v>
      </c>
      <c r="C832" s="52" t="s">
        <v>1638</v>
      </c>
      <c r="D832" s="244">
        <v>0</v>
      </c>
      <c r="E832" s="244">
        <v>0</v>
      </c>
      <c r="F832" s="54" t="str">
        <f t="shared" si="190"/>
        <v>-</v>
      </c>
    </row>
    <row r="833" spans="1:6" ht="12.75" customHeight="1" x14ac:dyDescent="0.2">
      <c r="A833" s="55">
        <v>38615</v>
      </c>
      <c r="B833" s="87" t="s">
        <v>1639</v>
      </c>
      <c r="C833" s="52" t="s">
        <v>1640</v>
      </c>
      <c r="D833" s="244">
        <v>0</v>
      </c>
      <c r="E833" s="244">
        <v>0</v>
      </c>
      <c r="F833" s="54" t="str">
        <f t="shared" si="190"/>
        <v>-</v>
      </c>
    </row>
    <row r="834" spans="1:6" ht="12.75" customHeight="1" x14ac:dyDescent="0.2">
      <c r="A834" s="55">
        <v>38622</v>
      </c>
      <c r="B834" s="87" t="s">
        <v>1641</v>
      </c>
      <c r="C834" s="52" t="s">
        <v>1642</v>
      </c>
      <c r="D834" s="244">
        <v>0</v>
      </c>
      <c r="E834" s="244">
        <v>0</v>
      </c>
      <c r="F834" s="54" t="str">
        <f t="shared" si="190"/>
        <v>-</v>
      </c>
    </row>
    <row r="835" spans="1:6" ht="12.75" customHeight="1" x14ac:dyDescent="0.2">
      <c r="A835" s="55">
        <v>38623</v>
      </c>
      <c r="B835" s="87" t="s">
        <v>1643</v>
      </c>
      <c r="C835" s="52" t="s">
        <v>1644</v>
      </c>
      <c r="D835" s="244">
        <v>0</v>
      </c>
      <c r="E835" s="244">
        <v>0</v>
      </c>
      <c r="F835" s="54" t="str">
        <f t="shared" si="190"/>
        <v>-</v>
      </c>
    </row>
    <row r="836" spans="1:6" ht="12.75" customHeight="1" x14ac:dyDescent="0.2">
      <c r="A836" s="55">
        <v>38624</v>
      </c>
      <c r="B836" s="87" t="s">
        <v>1645</v>
      </c>
      <c r="C836" s="52" t="s">
        <v>1646</v>
      </c>
      <c r="D836" s="244">
        <v>0</v>
      </c>
      <c r="E836" s="244">
        <v>0</v>
      </c>
      <c r="F836" s="54" t="str">
        <f t="shared" si="190"/>
        <v>-</v>
      </c>
    </row>
    <row r="837" spans="1:6" ht="12.75" customHeight="1" x14ac:dyDescent="0.2">
      <c r="A837" s="55">
        <v>38625</v>
      </c>
      <c r="B837" s="87" t="s">
        <v>1647</v>
      </c>
      <c r="C837" s="52" t="s">
        <v>1648</v>
      </c>
      <c r="D837" s="244">
        <v>0</v>
      </c>
      <c r="E837" s="244">
        <v>0</v>
      </c>
      <c r="F837" s="54" t="str">
        <f t="shared" si="190"/>
        <v>-</v>
      </c>
    </row>
    <row r="838" spans="1:6" ht="12.75" customHeight="1" x14ac:dyDescent="0.2">
      <c r="A838" s="55" t="s">
        <v>1649</v>
      </c>
      <c r="B838" s="87" t="s">
        <v>1650</v>
      </c>
      <c r="C838" s="52" t="s">
        <v>1649</v>
      </c>
      <c r="D838" s="244">
        <v>0</v>
      </c>
      <c r="E838" s="244">
        <v>0</v>
      </c>
      <c r="F838" s="54" t="str">
        <f t="shared" si="190"/>
        <v>-</v>
      </c>
    </row>
    <row r="839" spans="1:6" ht="12.75" customHeight="1" x14ac:dyDescent="0.2">
      <c r="A839" s="55">
        <v>38631</v>
      </c>
      <c r="B839" s="87" t="s">
        <v>1651</v>
      </c>
      <c r="C839" s="52" t="s">
        <v>1652</v>
      </c>
      <c r="D839" s="244">
        <v>0</v>
      </c>
      <c r="E839" s="244">
        <v>0</v>
      </c>
      <c r="F839" s="54" t="str">
        <f t="shared" si="190"/>
        <v>-</v>
      </c>
    </row>
    <row r="840" spans="1:6" ht="12.75" customHeight="1" x14ac:dyDescent="0.2">
      <c r="A840" s="55">
        <v>38632</v>
      </c>
      <c r="B840" s="87" t="s">
        <v>1653</v>
      </c>
      <c r="C840" s="52" t="s">
        <v>1654</v>
      </c>
      <c r="D840" s="244">
        <v>0</v>
      </c>
      <c r="E840" s="244">
        <v>0</v>
      </c>
      <c r="F840" s="54" t="str">
        <f t="shared" si="190"/>
        <v>-</v>
      </c>
    </row>
    <row r="841" spans="1:6" ht="12.75" customHeight="1" x14ac:dyDescent="0.2">
      <c r="A841" s="55">
        <v>38641</v>
      </c>
      <c r="B841" s="87" t="s">
        <v>1655</v>
      </c>
      <c r="C841" s="52" t="s">
        <v>1656</v>
      </c>
      <c r="D841" s="244">
        <v>0</v>
      </c>
      <c r="E841" s="244">
        <v>0</v>
      </c>
      <c r="F841" s="54" t="str">
        <f t="shared" si="190"/>
        <v>-</v>
      </c>
    </row>
    <row r="842" spans="1:6" ht="12.75" customHeight="1" x14ac:dyDescent="0.2">
      <c r="A842" s="55" t="s">
        <v>1657</v>
      </c>
      <c r="B842" s="87" t="s">
        <v>1658</v>
      </c>
      <c r="C842" s="52" t="s">
        <v>1657</v>
      </c>
      <c r="D842" s="244">
        <v>0</v>
      </c>
      <c r="E842" s="244">
        <v>0</v>
      </c>
      <c r="F842" s="54" t="str">
        <f t="shared" si="190"/>
        <v>-</v>
      </c>
    </row>
    <row r="843" spans="1:6" ht="24" x14ac:dyDescent="0.2">
      <c r="A843" s="55" t="s">
        <v>1659</v>
      </c>
      <c r="B843" s="87" t="s">
        <v>1660</v>
      </c>
      <c r="C843" s="56" t="s">
        <v>1659</v>
      </c>
      <c r="D843" s="244">
        <v>0</v>
      </c>
      <c r="E843" s="244">
        <v>0</v>
      </c>
      <c r="F843" s="54" t="str">
        <f t="shared" si="190"/>
        <v>-</v>
      </c>
    </row>
    <row r="844" spans="1:6" ht="24" x14ac:dyDescent="0.2">
      <c r="A844" s="55" t="s">
        <v>1661</v>
      </c>
      <c r="B844" s="87" t="s">
        <v>1662</v>
      </c>
      <c r="C844" s="56" t="s">
        <v>1661</v>
      </c>
      <c r="D844" s="244">
        <v>0</v>
      </c>
      <c r="E844" s="244">
        <v>0</v>
      </c>
      <c r="F844" s="54" t="str">
        <f t="shared" si="190"/>
        <v>-</v>
      </c>
    </row>
    <row r="845" spans="1:6" ht="12.75" customHeight="1" x14ac:dyDescent="0.2">
      <c r="A845" s="55" t="s">
        <v>1663</v>
      </c>
      <c r="B845" s="87" t="s">
        <v>1664</v>
      </c>
      <c r="C845" s="56" t="s">
        <v>1663</v>
      </c>
      <c r="D845" s="244">
        <v>0</v>
      </c>
      <c r="E845" s="244">
        <v>0</v>
      </c>
      <c r="F845" s="54" t="str">
        <f t="shared" si="190"/>
        <v>-</v>
      </c>
    </row>
    <row r="846" spans="1:6" ht="24" x14ac:dyDescent="0.2">
      <c r="A846" s="55">
        <v>81212</v>
      </c>
      <c r="B846" s="87" t="s">
        <v>1665</v>
      </c>
      <c r="C846" s="52" t="s">
        <v>1666</v>
      </c>
      <c r="D846" s="244">
        <v>0</v>
      </c>
      <c r="E846" s="244">
        <v>0</v>
      </c>
      <c r="F846" s="54" t="str">
        <f t="shared" si="190"/>
        <v>-</v>
      </c>
    </row>
    <row r="847" spans="1:6" ht="12.75" customHeight="1" x14ac:dyDescent="0.2">
      <c r="A847" s="55">
        <v>81322</v>
      </c>
      <c r="B847" s="87" t="s">
        <v>1667</v>
      </c>
      <c r="C847" s="52" t="s">
        <v>1668</v>
      </c>
      <c r="D847" s="244">
        <v>0</v>
      </c>
      <c r="E847" s="244">
        <v>0</v>
      </c>
      <c r="F847" s="54" t="str">
        <f t="shared" si="190"/>
        <v>-</v>
      </c>
    </row>
    <row r="848" spans="1:6" ht="24" x14ac:dyDescent="0.2">
      <c r="A848" s="55">
        <v>81332</v>
      </c>
      <c r="B848" s="87" t="s">
        <v>1669</v>
      </c>
      <c r="C848" s="52" t="s">
        <v>1670</v>
      </c>
      <c r="D848" s="244">
        <v>0</v>
      </c>
      <c r="E848" s="244">
        <v>0</v>
      </c>
      <c r="F848" s="54" t="str">
        <f t="shared" si="190"/>
        <v>-</v>
      </c>
    </row>
    <row r="849" spans="1:6" ht="24" x14ac:dyDescent="0.2">
      <c r="A849" s="55">
        <v>81342</v>
      </c>
      <c r="B849" s="87" t="s">
        <v>1671</v>
      </c>
      <c r="C849" s="52" t="s">
        <v>1672</v>
      </c>
      <c r="D849" s="244">
        <v>0</v>
      </c>
      <c r="E849" s="244">
        <v>0</v>
      </c>
      <c r="F849" s="54" t="str">
        <f t="shared" si="190"/>
        <v>-</v>
      </c>
    </row>
    <row r="850" spans="1:6" ht="12.75" customHeight="1" x14ac:dyDescent="0.2">
      <c r="A850" s="55">
        <v>81411</v>
      </c>
      <c r="B850" s="87" t="s">
        <v>1673</v>
      </c>
      <c r="C850" s="52" t="s">
        <v>1674</v>
      </c>
      <c r="D850" s="244">
        <v>0</v>
      </c>
      <c r="E850" s="244">
        <v>0</v>
      </c>
      <c r="F850" s="54" t="str">
        <f t="shared" si="190"/>
        <v>-</v>
      </c>
    </row>
    <row r="851" spans="1:6" ht="12.75" customHeight="1" x14ac:dyDescent="0.2">
      <c r="A851" s="55">
        <v>81412</v>
      </c>
      <c r="B851" s="87" t="s">
        <v>1675</v>
      </c>
      <c r="C851" s="52" t="s">
        <v>1676</v>
      </c>
      <c r="D851" s="244">
        <v>0</v>
      </c>
      <c r="E851" s="244">
        <v>0</v>
      </c>
      <c r="F851" s="54" t="str">
        <f t="shared" si="190"/>
        <v>-</v>
      </c>
    </row>
    <row r="852" spans="1:6" ht="24" x14ac:dyDescent="0.2">
      <c r="A852" s="55">
        <v>81532</v>
      </c>
      <c r="B852" s="234" t="s">
        <v>1677</v>
      </c>
      <c r="C852" s="52" t="s">
        <v>1678</v>
      </c>
      <c r="D852" s="244">
        <v>0</v>
      </c>
      <c r="E852" s="244">
        <v>0</v>
      </c>
      <c r="F852" s="54" t="str">
        <f t="shared" si="190"/>
        <v>-</v>
      </c>
    </row>
    <row r="853" spans="1:6" ht="24" x14ac:dyDescent="0.2">
      <c r="A853" s="55">
        <v>81542</v>
      </c>
      <c r="B853" s="234" t="s">
        <v>1679</v>
      </c>
      <c r="C853" s="52" t="s">
        <v>1680</v>
      </c>
      <c r="D853" s="244">
        <v>0</v>
      </c>
      <c r="E853" s="244">
        <v>0</v>
      </c>
      <c r="F853" s="54" t="str">
        <f t="shared" si="190"/>
        <v>-</v>
      </c>
    </row>
    <row r="854" spans="1:6" ht="24" x14ac:dyDescent="0.2">
      <c r="A854" s="55">
        <v>81552</v>
      </c>
      <c r="B854" s="87" t="s">
        <v>1681</v>
      </c>
      <c r="C854" s="52" t="s">
        <v>1682</v>
      </c>
      <c r="D854" s="244">
        <v>0</v>
      </c>
      <c r="E854" s="244">
        <v>0</v>
      </c>
      <c r="F854" s="54" t="str">
        <f t="shared" si="190"/>
        <v>-</v>
      </c>
    </row>
    <row r="855" spans="1:6" ht="24" x14ac:dyDescent="0.2">
      <c r="A855" s="55">
        <v>81631</v>
      </c>
      <c r="B855" s="234" t="s">
        <v>1683</v>
      </c>
      <c r="C855" s="52" t="s">
        <v>1684</v>
      </c>
      <c r="D855" s="244">
        <v>0</v>
      </c>
      <c r="E855" s="244">
        <v>0</v>
      </c>
      <c r="F855" s="54" t="str">
        <f t="shared" si="190"/>
        <v>-</v>
      </c>
    </row>
    <row r="856" spans="1:6" ht="24" x14ac:dyDescent="0.2">
      <c r="A856" s="55">
        <v>81632</v>
      </c>
      <c r="B856" s="87" t="s">
        <v>1685</v>
      </c>
      <c r="C856" s="52" t="s">
        <v>1686</v>
      </c>
      <c r="D856" s="244">
        <v>0</v>
      </c>
      <c r="E856" s="244">
        <v>0</v>
      </c>
      <c r="F856" s="54" t="str">
        <f t="shared" si="190"/>
        <v>-</v>
      </c>
    </row>
    <row r="857" spans="1:6" ht="12.75" customHeight="1" x14ac:dyDescent="0.2">
      <c r="A857" s="55">
        <v>81641</v>
      </c>
      <c r="B857" s="87" t="s">
        <v>1687</v>
      </c>
      <c r="C857" s="52" t="s">
        <v>1688</v>
      </c>
      <c r="D857" s="244">
        <v>0</v>
      </c>
      <c r="E857" s="244">
        <v>0</v>
      </c>
      <c r="F857" s="54" t="str">
        <f t="shared" si="190"/>
        <v>-</v>
      </c>
    </row>
    <row r="858" spans="1:6" ht="12.75" customHeight="1" x14ac:dyDescent="0.2">
      <c r="A858" s="55">
        <v>81642</v>
      </c>
      <c r="B858" s="87" t="s">
        <v>1689</v>
      </c>
      <c r="C858" s="52" t="s">
        <v>1690</v>
      </c>
      <c r="D858" s="244">
        <v>0</v>
      </c>
      <c r="E858" s="244">
        <v>0</v>
      </c>
      <c r="F858" s="54" t="str">
        <f t="shared" si="190"/>
        <v>-</v>
      </c>
    </row>
    <row r="859" spans="1:6" ht="12.75" customHeight="1" x14ac:dyDescent="0.2">
      <c r="A859" s="55">
        <v>81711</v>
      </c>
      <c r="B859" s="87" t="s">
        <v>1691</v>
      </c>
      <c r="C859" s="52" t="s">
        <v>1692</v>
      </c>
      <c r="D859" s="244">
        <v>0</v>
      </c>
      <c r="E859" s="244">
        <v>0</v>
      </c>
      <c r="F859" s="54" t="str">
        <f t="shared" si="190"/>
        <v>-</v>
      </c>
    </row>
    <row r="860" spans="1:6" ht="12.75" customHeight="1" x14ac:dyDescent="0.2">
      <c r="A860" s="55">
        <v>81712</v>
      </c>
      <c r="B860" s="87" t="s">
        <v>1693</v>
      </c>
      <c r="C860" s="52" t="s">
        <v>1694</v>
      </c>
      <c r="D860" s="244">
        <v>0</v>
      </c>
      <c r="E860" s="244">
        <v>0</v>
      </c>
      <c r="F860" s="54" t="str">
        <f t="shared" si="190"/>
        <v>-</v>
      </c>
    </row>
    <row r="861" spans="1:6" ht="12.75" customHeight="1" x14ac:dyDescent="0.2">
      <c r="A861" s="55">
        <v>81721</v>
      </c>
      <c r="B861" s="87" t="s">
        <v>1695</v>
      </c>
      <c r="C861" s="52" t="s">
        <v>1696</v>
      </c>
      <c r="D861" s="244">
        <v>0</v>
      </c>
      <c r="E861" s="244">
        <v>0</v>
      </c>
      <c r="F861" s="54" t="str">
        <f t="shared" si="190"/>
        <v>-</v>
      </c>
    </row>
    <row r="862" spans="1:6" ht="12.75" customHeight="1" x14ac:dyDescent="0.2">
      <c r="A862" s="55">
        <v>81722</v>
      </c>
      <c r="B862" s="87" t="s">
        <v>1697</v>
      </c>
      <c r="C862" s="52" t="s">
        <v>1698</v>
      </c>
      <c r="D862" s="244">
        <v>0</v>
      </c>
      <c r="E862" s="244">
        <v>0</v>
      </c>
      <c r="F862" s="54" t="str">
        <f t="shared" si="190"/>
        <v>-</v>
      </c>
    </row>
    <row r="863" spans="1:6" ht="12.75" customHeight="1" x14ac:dyDescent="0.2">
      <c r="A863" s="55">
        <v>81731</v>
      </c>
      <c r="B863" s="87" t="s">
        <v>1699</v>
      </c>
      <c r="C863" s="52" t="s">
        <v>1700</v>
      </c>
      <c r="D863" s="244">
        <v>0</v>
      </c>
      <c r="E863" s="244">
        <v>0</v>
      </c>
      <c r="F863" s="54" t="str">
        <f t="shared" si="190"/>
        <v>-</v>
      </c>
    </row>
    <row r="864" spans="1:6" ht="12.75" customHeight="1" x14ac:dyDescent="0.2">
      <c r="A864" s="55">
        <v>81732</v>
      </c>
      <c r="B864" s="87" t="s">
        <v>1701</v>
      </c>
      <c r="C864" s="52" t="s">
        <v>1702</v>
      </c>
      <c r="D864" s="244">
        <v>0</v>
      </c>
      <c r="E864" s="244">
        <v>0</v>
      </c>
      <c r="F864" s="54" t="str">
        <f t="shared" si="190"/>
        <v>-</v>
      </c>
    </row>
    <row r="865" spans="1:6" ht="12.75" customHeight="1" x14ac:dyDescent="0.2">
      <c r="A865" s="55">
        <v>81741</v>
      </c>
      <c r="B865" s="87" t="s">
        <v>1703</v>
      </c>
      <c r="C865" s="52" t="s">
        <v>1704</v>
      </c>
      <c r="D865" s="244">
        <v>0</v>
      </c>
      <c r="E865" s="244">
        <v>0</v>
      </c>
      <c r="F865" s="54" t="str">
        <f t="shared" si="190"/>
        <v>-</v>
      </c>
    </row>
    <row r="866" spans="1:6" ht="12.75" customHeight="1" x14ac:dyDescent="0.2">
      <c r="A866" s="55">
        <v>81742</v>
      </c>
      <c r="B866" s="87" t="s">
        <v>1705</v>
      </c>
      <c r="C866" s="52" t="s">
        <v>1706</v>
      </c>
      <c r="D866" s="244">
        <v>0</v>
      </c>
      <c r="E866" s="244">
        <v>0</v>
      </c>
      <c r="F866" s="54" t="str">
        <f t="shared" si="190"/>
        <v>-</v>
      </c>
    </row>
    <row r="867" spans="1:6" ht="12.75" customHeight="1" x14ac:dyDescent="0.2">
      <c r="A867" s="55">
        <v>81751</v>
      </c>
      <c r="B867" s="87" t="s">
        <v>1707</v>
      </c>
      <c r="C867" s="52" t="s">
        <v>1708</v>
      </c>
      <c r="D867" s="244">
        <v>0</v>
      </c>
      <c r="E867" s="244">
        <v>0</v>
      </c>
      <c r="F867" s="54" t="str">
        <f t="shared" si="190"/>
        <v>-</v>
      </c>
    </row>
    <row r="868" spans="1:6" ht="12.75" customHeight="1" x14ac:dyDescent="0.2">
      <c r="A868" s="55">
        <v>81752</v>
      </c>
      <c r="B868" s="87" t="s">
        <v>1709</v>
      </c>
      <c r="C868" s="52" t="s">
        <v>1710</v>
      </c>
      <c r="D868" s="244">
        <v>0</v>
      </c>
      <c r="E868" s="244">
        <v>0</v>
      </c>
      <c r="F868" s="54" t="str">
        <f t="shared" si="190"/>
        <v>-</v>
      </c>
    </row>
    <row r="869" spans="1:6" ht="24" x14ac:dyDescent="0.2">
      <c r="A869" s="55">
        <v>81761</v>
      </c>
      <c r="B869" s="234" t="s">
        <v>1711</v>
      </c>
      <c r="C869" s="52" t="s">
        <v>1712</v>
      </c>
      <c r="D869" s="244">
        <v>0</v>
      </c>
      <c r="E869" s="244">
        <v>0</v>
      </c>
      <c r="F869" s="54" t="str">
        <f t="shared" si="190"/>
        <v>-</v>
      </c>
    </row>
    <row r="870" spans="1:6" ht="24" x14ac:dyDescent="0.2">
      <c r="A870" s="55">
        <v>81762</v>
      </c>
      <c r="B870" s="234" t="s">
        <v>1713</v>
      </c>
      <c r="C870" s="52" t="s">
        <v>1714</v>
      </c>
      <c r="D870" s="244">
        <v>0</v>
      </c>
      <c r="E870" s="244">
        <v>0</v>
      </c>
      <c r="F870" s="54" t="str">
        <f t="shared" si="190"/>
        <v>-</v>
      </c>
    </row>
    <row r="871" spans="1:6" ht="24" x14ac:dyDescent="0.2">
      <c r="A871" s="55">
        <v>81771</v>
      </c>
      <c r="B871" s="87" t="s">
        <v>1715</v>
      </c>
      <c r="C871" s="52" t="s">
        <v>1716</v>
      </c>
      <c r="D871" s="244">
        <v>0</v>
      </c>
      <c r="E871" s="244">
        <v>0</v>
      </c>
      <c r="F871" s="54" t="str">
        <f t="shared" si="190"/>
        <v>-</v>
      </c>
    </row>
    <row r="872" spans="1:6" ht="24" x14ac:dyDescent="0.2">
      <c r="A872" s="55">
        <v>81772</v>
      </c>
      <c r="B872" s="87" t="s">
        <v>1717</v>
      </c>
      <c r="C872" s="52" t="s">
        <v>1718</v>
      </c>
      <c r="D872" s="244">
        <v>0</v>
      </c>
      <c r="E872" s="244">
        <v>0</v>
      </c>
      <c r="F872" s="54" t="str">
        <f t="shared" si="190"/>
        <v>-</v>
      </c>
    </row>
    <row r="873" spans="1:6" ht="12.75" customHeight="1" x14ac:dyDescent="0.2">
      <c r="A873" s="55">
        <v>82412</v>
      </c>
      <c r="B873" s="87" t="s">
        <v>1719</v>
      </c>
      <c r="C873" s="52" t="s">
        <v>1720</v>
      </c>
      <c r="D873" s="244">
        <v>0</v>
      </c>
      <c r="E873" s="244">
        <v>0</v>
      </c>
      <c r="F873" s="54" t="str">
        <f t="shared" si="190"/>
        <v>-</v>
      </c>
    </row>
    <row r="874" spans="1:6" ht="12.75" customHeight="1" x14ac:dyDescent="0.2">
      <c r="A874" s="55">
        <v>84132</v>
      </c>
      <c r="B874" s="87" t="s">
        <v>1721</v>
      </c>
      <c r="C874" s="52" t="s">
        <v>1722</v>
      </c>
      <c r="D874" s="244">
        <v>0</v>
      </c>
      <c r="E874" s="244">
        <v>0</v>
      </c>
      <c r="F874" s="54" t="str">
        <f t="shared" si="190"/>
        <v>-</v>
      </c>
    </row>
    <row r="875" spans="1:6" ht="12.75" customHeight="1" x14ac:dyDescent="0.2">
      <c r="A875" s="55">
        <v>84142</v>
      </c>
      <c r="B875" s="87" t="s">
        <v>1723</v>
      </c>
      <c r="C875" s="52" t="s">
        <v>1724</v>
      </c>
      <c r="D875" s="244">
        <v>0</v>
      </c>
      <c r="E875" s="244">
        <v>0</v>
      </c>
      <c r="F875" s="54" t="str">
        <f t="shared" si="190"/>
        <v>-</v>
      </c>
    </row>
    <row r="876" spans="1:6" ht="12.75" customHeight="1" x14ac:dyDescent="0.2">
      <c r="A876" s="55">
        <v>84152</v>
      </c>
      <c r="B876" s="87" t="s">
        <v>1725</v>
      </c>
      <c r="C876" s="52" t="s">
        <v>1726</v>
      </c>
      <c r="D876" s="244">
        <v>0</v>
      </c>
      <c r="E876" s="244">
        <v>0</v>
      </c>
      <c r="F876" s="54" t="str">
        <f t="shared" si="190"/>
        <v>-</v>
      </c>
    </row>
    <row r="877" spans="1:6" ht="12.75" customHeight="1" x14ac:dyDescent="0.2">
      <c r="A877" s="55">
        <v>84162</v>
      </c>
      <c r="B877" s="87" t="s">
        <v>1727</v>
      </c>
      <c r="C877" s="52" t="s">
        <v>1728</v>
      </c>
      <c r="D877" s="244">
        <v>0</v>
      </c>
      <c r="E877" s="244">
        <v>0</v>
      </c>
      <c r="F877" s="54" t="str">
        <f t="shared" si="190"/>
        <v>-</v>
      </c>
    </row>
    <row r="878" spans="1:6" ht="12.75" customHeight="1" x14ac:dyDescent="0.2">
      <c r="A878" s="55">
        <v>84221</v>
      </c>
      <c r="B878" s="87" t="s">
        <v>1729</v>
      </c>
      <c r="C878" s="52" t="s">
        <v>1730</v>
      </c>
      <c r="D878" s="244">
        <v>0</v>
      </c>
      <c r="E878" s="244">
        <v>0</v>
      </c>
      <c r="F878" s="54" t="str">
        <f t="shared" si="190"/>
        <v>-</v>
      </c>
    </row>
    <row r="879" spans="1:6" ht="12.75" customHeight="1" x14ac:dyDescent="0.2">
      <c r="A879" s="55">
        <v>84222</v>
      </c>
      <c r="B879" s="87" t="s">
        <v>1731</v>
      </c>
      <c r="C879" s="52" t="s">
        <v>1732</v>
      </c>
      <c r="D879" s="244">
        <v>357489</v>
      </c>
      <c r="E879" s="244">
        <v>0</v>
      </c>
      <c r="F879" s="54">
        <f t="shared" si="190"/>
        <v>0</v>
      </c>
    </row>
    <row r="880" spans="1:6" ht="12.75" customHeight="1" x14ac:dyDescent="0.2">
      <c r="A880" s="55" t="s">
        <v>1733</v>
      </c>
      <c r="B880" s="87" t="s">
        <v>1734</v>
      </c>
      <c r="C880" s="52" t="s">
        <v>1733</v>
      </c>
      <c r="D880" s="244">
        <v>0</v>
      </c>
      <c r="E880" s="244">
        <v>0</v>
      </c>
      <c r="F880" s="54" t="str">
        <f t="shared" si="190"/>
        <v>-</v>
      </c>
    </row>
    <row r="881" spans="1:6" ht="12.75" customHeight="1" x14ac:dyDescent="0.2">
      <c r="A881" s="55">
        <v>84232</v>
      </c>
      <c r="B881" s="87" t="s">
        <v>1735</v>
      </c>
      <c r="C881" s="52" t="s">
        <v>1736</v>
      </c>
      <c r="D881" s="244">
        <v>0</v>
      </c>
      <c r="E881" s="244">
        <v>0</v>
      </c>
      <c r="F881" s="54" t="str">
        <f t="shared" si="190"/>
        <v>-</v>
      </c>
    </row>
    <row r="882" spans="1:6" ht="24" x14ac:dyDescent="0.2">
      <c r="A882" s="55">
        <v>84242</v>
      </c>
      <c r="B882" s="87" t="s">
        <v>1737</v>
      </c>
      <c r="C882" s="52" t="s">
        <v>1738</v>
      </c>
      <c r="D882" s="244">
        <v>0</v>
      </c>
      <c r="E882" s="244">
        <v>0</v>
      </c>
      <c r="F882" s="54" t="str">
        <f t="shared" si="190"/>
        <v>-</v>
      </c>
    </row>
    <row r="883" spans="1:6" ht="24" x14ac:dyDescent="0.2">
      <c r="A883" s="55" t="s">
        <v>1739</v>
      </c>
      <c r="B883" s="87" t="s">
        <v>1740</v>
      </c>
      <c r="C883" s="52" t="s">
        <v>1739</v>
      </c>
      <c r="D883" s="244">
        <v>0</v>
      </c>
      <c r="E883" s="244">
        <v>0</v>
      </c>
      <c r="F883" s="54" t="str">
        <f t="shared" si="190"/>
        <v>-</v>
      </c>
    </row>
    <row r="884" spans="1:6" ht="12.75" customHeight="1" x14ac:dyDescent="0.2">
      <c r="A884" s="55">
        <v>84312</v>
      </c>
      <c r="B884" s="87" t="s">
        <v>1741</v>
      </c>
      <c r="C884" s="52" t="s">
        <v>1742</v>
      </c>
      <c r="D884" s="244">
        <v>0</v>
      </c>
      <c r="E884" s="244">
        <v>0</v>
      </c>
      <c r="F884" s="54" t="str">
        <f t="shared" si="190"/>
        <v>-</v>
      </c>
    </row>
    <row r="885" spans="1:6" ht="24" x14ac:dyDescent="0.2">
      <c r="A885" s="55">
        <v>84431</v>
      </c>
      <c r="B885" s="87" t="s">
        <v>1743</v>
      </c>
      <c r="C885" s="52" t="s">
        <v>1744</v>
      </c>
      <c r="D885" s="244">
        <v>0</v>
      </c>
      <c r="E885" s="244">
        <v>0</v>
      </c>
      <c r="F885" s="54" t="str">
        <f t="shared" si="190"/>
        <v>-</v>
      </c>
    </row>
    <row r="886" spans="1:6" ht="24" x14ac:dyDescent="0.2">
      <c r="A886" s="55">
        <v>84432</v>
      </c>
      <c r="B886" s="87" t="s">
        <v>1745</v>
      </c>
      <c r="C886" s="52" t="s">
        <v>1746</v>
      </c>
      <c r="D886" s="244">
        <v>0</v>
      </c>
      <c r="E886" s="244">
        <v>0</v>
      </c>
      <c r="F886" s="54" t="str">
        <f t="shared" si="190"/>
        <v>-</v>
      </c>
    </row>
    <row r="887" spans="1:6" ht="24" x14ac:dyDescent="0.2">
      <c r="A887" s="55" t="s">
        <v>1747</v>
      </c>
      <c r="B887" s="87" t="s">
        <v>1748</v>
      </c>
      <c r="C887" s="52" t="s">
        <v>1747</v>
      </c>
      <c r="D887" s="244">
        <v>0</v>
      </c>
      <c r="E887" s="244">
        <v>0</v>
      </c>
      <c r="F887" s="54" t="str">
        <f t="shared" si="190"/>
        <v>-</v>
      </c>
    </row>
    <row r="888" spans="1:6" ht="24" x14ac:dyDescent="0.2">
      <c r="A888" s="55">
        <v>84442</v>
      </c>
      <c r="B888" s="87" t="s">
        <v>1749</v>
      </c>
      <c r="C888" s="52" t="s">
        <v>1750</v>
      </c>
      <c r="D888" s="244">
        <v>0</v>
      </c>
      <c r="E888" s="244">
        <v>0</v>
      </c>
      <c r="F888" s="54" t="str">
        <f t="shared" si="190"/>
        <v>-</v>
      </c>
    </row>
    <row r="889" spans="1:6" ht="24" x14ac:dyDescent="0.2">
      <c r="A889" s="55">
        <v>84452</v>
      </c>
      <c r="B889" s="234" t="s">
        <v>1751</v>
      </c>
      <c r="C889" s="52" t="s">
        <v>1752</v>
      </c>
      <c r="D889" s="244">
        <v>0</v>
      </c>
      <c r="E889" s="244">
        <v>0</v>
      </c>
      <c r="F889" s="54" t="str">
        <f t="shared" si="190"/>
        <v>-</v>
      </c>
    </row>
    <row r="890" spans="1:6" ht="24" x14ac:dyDescent="0.2">
      <c r="A890" s="55" t="s">
        <v>1753</v>
      </c>
      <c r="B890" s="234" t="s">
        <v>1754</v>
      </c>
      <c r="C890" s="52" t="s">
        <v>1753</v>
      </c>
      <c r="D890" s="244">
        <v>0</v>
      </c>
      <c r="E890" s="244">
        <v>0</v>
      </c>
      <c r="F890" s="54" t="str">
        <f t="shared" si="190"/>
        <v>-</v>
      </c>
    </row>
    <row r="891" spans="1:6" ht="12.75" customHeight="1" x14ac:dyDescent="0.2">
      <c r="A891" s="55">
        <v>84461</v>
      </c>
      <c r="B891" s="87" t="s">
        <v>1755</v>
      </c>
      <c r="C891" s="52" t="s">
        <v>1756</v>
      </c>
      <c r="D891" s="244">
        <v>0</v>
      </c>
      <c r="E891" s="244">
        <v>0</v>
      </c>
      <c r="F891" s="54" t="str">
        <f t="shared" si="190"/>
        <v>-</v>
      </c>
    </row>
    <row r="892" spans="1:6" ht="12.75" customHeight="1" x14ac:dyDescent="0.2">
      <c r="A892" s="55">
        <v>84462</v>
      </c>
      <c r="B892" s="87" t="s">
        <v>1757</v>
      </c>
      <c r="C892" s="52" t="s">
        <v>1758</v>
      </c>
      <c r="D892" s="244">
        <v>0</v>
      </c>
      <c r="E892" s="244">
        <v>0</v>
      </c>
      <c r="F892" s="54" t="str">
        <f t="shared" si="190"/>
        <v>-</v>
      </c>
    </row>
    <row r="893" spans="1:6" ht="12.75" customHeight="1" x14ac:dyDescent="0.2">
      <c r="A893" s="55" t="s">
        <v>1759</v>
      </c>
      <c r="B893" s="87" t="s">
        <v>1760</v>
      </c>
      <c r="C893" s="52" t="s">
        <v>1759</v>
      </c>
      <c r="D893" s="244">
        <v>0</v>
      </c>
      <c r="E893" s="244">
        <v>0</v>
      </c>
      <c r="F893" s="54" t="str">
        <f t="shared" si="190"/>
        <v>-</v>
      </c>
    </row>
    <row r="894" spans="1:6" ht="12.75" customHeight="1" x14ac:dyDescent="0.2">
      <c r="A894" s="55">
        <v>84472</v>
      </c>
      <c r="B894" s="87" t="s">
        <v>1761</v>
      </c>
      <c r="C894" s="52" t="s">
        <v>1762</v>
      </c>
      <c r="D894" s="244">
        <v>0</v>
      </c>
      <c r="E894" s="244">
        <v>0</v>
      </c>
      <c r="F894" s="54" t="str">
        <f t="shared" si="190"/>
        <v>-</v>
      </c>
    </row>
    <row r="895" spans="1:6" ht="12.75" customHeight="1" x14ac:dyDescent="0.2">
      <c r="A895" s="55">
        <v>84482</v>
      </c>
      <c r="B895" s="87" t="s">
        <v>1763</v>
      </c>
      <c r="C895" s="52" t="s">
        <v>1764</v>
      </c>
      <c r="D895" s="244">
        <v>0</v>
      </c>
      <c r="E895" s="244">
        <v>0</v>
      </c>
      <c r="F895" s="54" t="str">
        <f t="shared" si="190"/>
        <v>-</v>
      </c>
    </row>
    <row r="896" spans="1:6" ht="12.75" customHeight="1" x14ac:dyDescent="0.2">
      <c r="A896" s="55" t="s">
        <v>1765</v>
      </c>
      <c r="B896" s="87" t="s">
        <v>1766</v>
      </c>
      <c r="C896" s="52" t="s">
        <v>1765</v>
      </c>
      <c r="D896" s="244">
        <v>0</v>
      </c>
      <c r="E896" s="244">
        <v>0</v>
      </c>
      <c r="F896" s="54" t="str">
        <f t="shared" si="190"/>
        <v>-</v>
      </c>
    </row>
    <row r="897" spans="1:6" ht="24" x14ac:dyDescent="0.2">
      <c r="A897" s="55">
        <v>84532</v>
      </c>
      <c r="B897" s="87" t="s">
        <v>1767</v>
      </c>
      <c r="C897" s="52" t="s">
        <v>1768</v>
      </c>
      <c r="D897" s="244">
        <v>0</v>
      </c>
      <c r="E897" s="244">
        <v>0</v>
      </c>
      <c r="F897" s="54" t="str">
        <f t="shared" si="190"/>
        <v>-</v>
      </c>
    </row>
    <row r="898" spans="1:6" ht="12.75" customHeight="1" x14ac:dyDescent="0.2">
      <c r="A898" s="55">
        <v>84542</v>
      </c>
      <c r="B898" s="87" t="s">
        <v>1769</v>
      </c>
      <c r="C898" s="52" t="s">
        <v>1770</v>
      </c>
      <c r="D898" s="244">
        <v>0</v>
      </c>
      <c r="E898" s="244">
        <v>0</v>
      </c>
      <c r="F898" s="54" t="str">
        <f t="shared" si="190"/>
        <v>-</v>
      </c>
    </row>
    <row r="899" spans="1:6" ht="12.75" customHeight="1" x14ac:dyDescent="0.2">
      <c r="A899" s="55">
        <v>84552</v>
      </c>
      <c r="B899" s="87" t="s">
        <v>1771</v>
      </c>
      <c r="C899" s="52" t="s">
        <v>1772</v>
      </c>
      <c r="D899" s="244">
        <v>0</v>
      </c>
      <c r="E899" s="244">
        <v>0</v>
      </c>
      <c r="F899" s="54" t="str">
        <f t="shared" si="190"/>
        <v>-</v>
      </c>
    </row>
    <row r="900" spans="1:6" ht="12.75" customHeight="1" x14ac:dyDescent="0.2">
      <c r="A900" s="55">
        <v>84711</v>
      </c>
      <c r="B900" s="87" t="s">
        <v>1773</v>
      </c>
      <c r="C900" s="52" t="s">
        <v>1774</v>
      </c>
      <c r="D900" s="244">
        <v>0</v>
      </c>
      <c r="E900" s="244">
        <v>0</v>
      </c>
      <c r="F900" s="54" t="str">
        <f t="shared" si="190"/>
        <v>-</v>
      </c>
    </row>
    <row r="901" spans="1:6" ht="12.75" customHeight="1" x14ac:dyDescent="0.2">
      <c r="A901" s="55">
        <v>84712</v>
      </c>
      <c r="B901" s="87" t="s">
        <v>1775</v>
      </c>
      <c r="C901" s="52" t="s">
        <v>1776</v>
      </c>
      <c r="D901" s="244">
        <v>0</v>
      </c>
      <c r="E901" s="244">
        <v>0</v>
      </c>
      <c r="F901" s="54" t="str">
        <f t="shared" si="190"/>
        <v>-</v>
      </c>
    </row>
    <row r="902" spans="1:6" ht="12.75" customHeight="1" x14ac:dyDescent="0.2">
      <c r="A902" s="55">
        <v>84721</v>
      </c>
      <c r="B902" s="87" t="s">
        <v>1777</v>
      </c>
      <c r="C902" s="52" t="s">
        <v>1778</v>
      </c>
      <c r="D902" s="244">
        <v>0</v>
      </c>
      <c r="E902" s="244">
        <v>0</v>
      </c>
      <c r="F902" s="54" t="str">
        <f t="shared" si="190"/>
        <v>-</v>
      </c>
    </row>
    <row r="903" spans="1:6" ht="12.75" customHeight="1" x14ac:dyDescent="0.2">
      <c r="A903" s="55">
        <v>84722</v>
      </c>
      <c r="B903" s="87" t="s">
        <v>1779</v>
      </c>
      <c r="C903" s="52" t="s">
        <v>1780</v>
      </c>
      <c r="D903" s="244">
        <v>0</v>
      </c>
      <c r="E903" s="244">
        <v>0</v>
      </c>
      <c r="F903" s="54" t="str">
        <f t="shared" si="190"/>
        <v>-</v>
      </c>
    </row>
    <row r="904" spans="1:6" ht="12.75" customHeight="1" x14ac:dyDescent="0.2">
      <c r="A904" s="55">
        <v>84731</v>
      </c>
      <c r="B904" s="87" t="s">
        <v>1781</v>
      </c>
      <c r="C904" s="52" t="s">
        <v>1782</v>
      </c>
      <c r="D904" s="244">
        <v>0</v>
      </c>
      <c r="E904" s="244">
        <v>0</v>
      </c>
      <c r="F904" s="54" t="str">
        <f t="shared" si="190"/>
        <v>-</v>
      </c>
    </row>
    <row r="905" spans="1:6" ht="12.75" customHeight="1" x14ac:dyDescent="0.2">
      <c r="A905" s="55">
        <v>84732</v>
      </c>
      <c r="B905" s="87" t="s">
        <v>1783</v>
      </c>
      <c r="C905" s="52" t="s">
        <v>1784</v>
      </c>
      <c r="D905" s="244">
        <v>0</v>
      </c>
      <c r="E905" s="244">
        <v>0</v>
      </c>
      <c r="F905" s="54" t="str">
        <f t="shared" si="190"/>
        <v>-</v>
      </c>
    </row>
    <row r="906" spans="1:6" ht="12.75" customHeight="1" x14ac:dyDescent="0.2">
      <c r="A906" s="55">
        <v>84741</v>
      </c>
      <c r="B906" s="87" t="s">
        <v>1785</v>
      </c>
      <c r="C906" s="52" t="s">
        <v>1786</v>
      </c>
      <c r="D906" s="244">
        <v>0</v>
      </c>
      <c r="E906" s="244">
        <v>0</v>
      </c>
      <c r="F906" s="54" t="str">
        <f t="shared" si="190"/>
        <v>-</v>
      </c>
    </row>
    <row r="907" spans="1:6" ht="12.75" customHeight="1" x14ac:dyDescent="0.2">
      <c r="A907" s="55">
        <v>84742</v>
      </c>
      <c r="B907" s="87" t="s">
        <v>1787</v>
      </c>
      <c r="C907" s="52" t="s">
        <v>1788</v>
      </c>
      <c r="D907" s="244">
        <v>0</v>
      </c>
      <c r="E907" s="244">
        <v>0</v>
      </c>
      <c r="F907" s="54" t="str">
        <f t="shared" si="190"/>
        <v>-</v>
      </c>
    </row>
    <row r="908" spans="1:6" ht="12.75" customHeight="1" x14ac:dyDescent="0.2">
      <c r="A908" s="55">
        <v>84751</v>
      </c>
      <c r="B908" s="87" t="s">
        <v>1789</v>
      </c>
      <c r="C908" s="52" t="s">
        <v>1790</v>
      </c>
      <c r="D908" s="244">
        <v>0</v>
      </c>
      <c r="E908" s="244">
        <v>0</v>
      </c>
      <c r="F908" s="54" t="str">
        <f t="shared" si="190"/>
        <v>-</v>
      </c>
    </row>
    <row r="909" spans="1:6" ht="12.75" customHeight="1" x14ac:dyDescent="0.2">
      <c r="A909" s="55">
        <v>84752</v>
      </c>
      <c r="B909" s="87" t="s">
        <v>1791</v>
      </c>
      <c r="C909" s="52" t="s">
        <v>1792</v>
      </c>
      <c r="D909" s="244">
        <v>0</v>
      </c>
      <c r="E909" s="244">
        <v>0</v>
      </c>
      <c r="F909" s="54" t="str">
        <f t="shared" si="190"/>
        <v>-</v>
      </c>
    </row>
    <row r="910" spans="1:6" ht="24" x14ac:dyDescent="0.2">
      <c r="A910" s="55">
        <v>84761</v>
      </c>
      <c r="B910" s="234" t="s">
        <v>1793</v>
      </c>
      <c r="C910" s="52" t="s">
        <v>1794</v>
      </c>
      <c r="D910" s="244">
        <v>0</v>
      </c>
      <c r="E910" s="244">
        <v>0</v>
      </c>
      <c r="F910" s="54" t="str">
        <f t="shared" si="190"/>
        <v>-</v>
      </c>
    </row>
    <row r="911" spans="1:6" ht="24" x14ac:dyDescent="0.2">
      <c r="A911" s="55">
        <v>84762</v>
      </c>
      <c r="B911" s="234" t="s">
        <v>1795</v>
      </c>
      <c r="C911" s="52" t="s">
        <v>1796</v>
      </c>
      <c r="D911" s="244">
        <v>0</v>
      </c>
      <c r="E911" s="244">
        <v>0</v>
      </c>
      <c r="F911" s="54" t="str">
        <f t="shared" si="190"/>
        <v>-</v>
      </c>
    </row>
    <row r="912" spans="1:6" ht="24" x14ac:dyDescent="0.2">
      <c r="A912" s="55" t="s">
        <v>1797</v>
      </c>
      <c r="B912" s="87" t="s">
        <v>1798</v>
      </c>
      <c r="C912" s="52" t="s">
        <v>1797</v>
      </c>
      <c r="D912" s="244">
        <v>0</v>
      </c>
      <c r="E912" s="244">
        <v>0</v>
      </c>
      <c r="F912" s="54" t="str">
        <f t="shared" si="190"/>
        <v>-</v>
      </c>
    </row>
    <row r="913" spans="1:6" ht="24" x14ac:dyDescent="0.2">
      <c r="A913" s="55" t="s">
        <v>1799</v>
      </c>
      <c r="B913" s="87" t="s">
        <v>1800</v>
      </c>
      <c r="C913" s="52" t="s">
        <v>1799</v>
      </c>
      <c r="D913" s="244">
        <v>0</v>
      </c>
      <c r="E913" s="244">
        <v>0</v>
      </c>
      <c r="F913" s="54" t="str">
        <f t="shared" si="190"/>
        <v>-</v>
      </c>
    </row>
    <row r="914" spans="1:6" ht="12.75" customHeight="1" x14ac:dyDescent="0.2">
      <c r="A914" s="55">
        <v>85412</v>
      </c>
      <c r="B914" s="87" t="s">
        <v>1801</v>
      </c>
      <c r="C914" s="52" t="s">
        <v>1802</v>
      </c>
      <c r="D914" s="244">
        <v>0</v>
      </c>
      <c r="E914" s="244">
        <v>0</v>
      </c>
      <c r="F914" s="54" t="str">
        <f t="shared" si="190"/>
        <v>-</v>
      </c>
    </row>
    <row r="915" spans="1:6" ht="24" x14ac:dyDescent="0.2">
      <c r="A915" s="55">
        <v>51212</v>
      </c>
      <c r="B915" s="234" t="s">
        <v>1803</v>
      </c>
      <c r="C915" s="52" t="s">
        <v>1804</v>
      </c>
      <c r="D915" s="244">
        <v>0</v>
      </c>
      <c r="E915" s="244">
        <v>0</v>
      </c>
      <c r="F915" s="54" t="str">
        <f t="shared" si="190"/>
        <v>-</v>
      </c>
    </row>
    <row r="916" spans="1:6" ht="12.75" customHeight="1" x14ac:dyDescent="0.2">
      <c r="A916" s="55">
        <v>51322</v>
      </c>
      <c r="B916" s="87" t="s">
        <v>1805</v>
      </c>
      <c r="C916" s="52" t="s">
        <v>1806</v>
      </c>
      <c r="D916" s="244">
        <v>0</v>
      </c>
      <c r="E916" s="244">
        <v>0</v>
      </c>
      <c r="F916" s="54" t="str">
        <f t="shared" si="190"/>
        <v>-</v>
      </c>
    </row>
    <row r="917" spans="1:6" ht="12.75" customHeight="1" x14ac:dyDescent="0.2">
      <c r="A917" s="55">
        <v>51332</v>
      </c>
      <c r="B917" s="87" t="s">
        <v>1807</v>
      </c>
      <c r="C917" s="52" t="s">
        <v>1808</v>
      </c>
      <c r="D917" s="244">
        <v>0</v>
      </c>
      <c r="E917" s="244">
        <v>0</v>
      </c>
      <c r="F917" s="54" t="str">
        <f t="shared" si="190"/>
        <v>-</v>
      </c>
    </row>
    <row r="918" spans="1:6" ht="24" x14ac:dyDescent="0.2">
      <c r="A918" s="55">
        <v>51342</v>
      </c>
      <c r="B918" s="87" t="s">
        <v>1809</v>
      </c>
      <c r="C918" s="52" t="s">
        <v>1810</v>
      </c>
      <c r="D918" s="244">
        <v>0</v>
      </c>
      <c r="E918" s="244">
        <v>0</v>
      </c>
      <c r="F918" s="54" t="str">
        <f t="shared" si="190"/>
        <v>-</v>
      </c>
    </row>
    <row r="919" spans="1:6" ht="12.75" customHeight="1" x14ac:dyDescent="0.2">
      <c r="A919" s="55">
        <v>51411</v>
      </c>
      <c r="B919" s="87" t="s">
        <v>1811</v>
      </c>
      <c r="C919" s="52" t="s">
        <v>1812</v>
      </c>
      <c r="D919" s="244">
        <v>0</v>
      </c>
      <c r="E919" s="244">
        <v>0</v>
      </c>
      <c r="F919" s="54" t="str">
        <f t="shared" si="190"/>
        <v>-</v>
      </c>
    </row>
    <row r="920" spans="1:6" ht="12.75" customHeight="1" x14ac:dyDescent="0.2">
      <c r="A920" s="55">
        <v>51412</v>
      </c>
      <c r="B920" s="87" t="s">
        <v>1813</v>
      </c>
      <c r="C920" s="52" t="s">
        <v>1814</v>
      </c>
      <c r="D920" s="244">
        <v>0</v>
      </c>
      <c r="E920" s="244">
        <v>0</v>
      </c>
      <c r="F920" s="54" t="str">
        <f t="shared" si="190"/>
        <v>-</v>
      </c>
    </row>
    <row r="921" spans="1:6" ht="24" x14ac:dyDescent="0.2">
      <c r="A921" s="55">
        <v>51532</v>
      </c>
      <c r="B921" s="87" t="s">
        <v>1815</v>
      </c>
      <c r="C921" s="52" t="s">
        <v>1816</v>
      </c>
      <c r="D921" s="244">
        <v>0</v>
      </c>
      <c r="E921" s="244">
        <v>0</v>
      </c>
      <c r="F921" s="54" t="str">
        <f t="shared" si="190"/>
        <v>-</v>
      </c>
    </row>
    <row r="922" spans="1:6" ht="24" x14ac:dyDescent="0.2">
      <c r="A922" s="55">
        <v>51542</v>
      </c>
      <c r="B922" s="87" t="s">
        <v>1817</v>
      </c>
      <c r="C922" s="52" t="s">
        <v>1818</v>
      </c>
      <c r="D922" s="244">
        <v>0</v>
      </c>
      <c r="E922" s="244">
        <v>0</v>
      </c>
      <c r="F922" s="54" t="str">
        <f t="shared" si="190"/>
        <v>-</v>
      </c>
    </row>
    <row r="923" spans="1:6" ht="24" x14ac:dyDescent="0.2">
      <c r="A923" s="55">
        <v>51552</v>
      </c>
      <c r="B923" s="234" t="s">
        <v>1819</v>
      </c>
      <c r="C923" s="52" t="s">
        <v>1820</v>
      </c>
      <c r="D923" s="244">
        <v>0</v>
      </c>
      <c r="E923" s="244">
        <v>0</v>
      </c>
      <c r="F923" s="54" t="str">
        <f t="shared" si="190"/>
        <v>-</v>
      </c>
    </row>
    <row r="924" spans="1:6" ht="24" x14ac:dyDescent="0.2">
      <c r="A924" s="55">
        <v>51631</v>
      </c>
      <c r="B924" s="87" t="s">
        <v>1821</v>
      </c>
      <c r="C924" s="52" t="s">
        <v>1822</v>
      </c>
      <c r="D924" s="244">
        <v>0</v>
      </c>
      <c r="E924" s="244">
        <v>0</v>
      </c>
      <c r="F924" s="54" t="str">
        <f t="shared" si="190"/>
        <v>-</v>
      </c>
    </row>
    <row r="925" spans="1:6" ht="24" x14ac:dyDescent="0.2">
      <c r="A925" s="55">
        <v>51632</v>
      </c>
      <c r="B925" s="87" t="s">
        <v>1823</v>
      </c>
      <c r="C925" s="52" t="s">
        <v>1824</v>
      </c>
      <c r="D925" s="244">
        <v>0</v>
      </c>
      <c r="E925" s="244">
        <v>0</v>
      </c>
      <c r="F925" s="54" t="str">
        <f t="shared" si="190"/>
        <v>-</v>
      </c>
    </row>
    <row r="926" spans="1:6" ht="12.75" customHeight="1" x14ac:dyDescent="0.2">
      <c r="A926" s="55">
        <v>51641</v>
      </c>
      <c r="B926" s="87" t="s">
        <v>1825</v>
      </c>
      <c r="C926" s="52" t="s">
        <v>1826</v>
      </c>
      <c r="D926" s="244">
        <v>0</v>
      </c>
      <c r="E926" s="244">
        <v>0</v>
      </c>
      <c r="F926" s="54" t="str">
        <f t="shared" si="190"/>
        <v>-</v>
      </c>
    </row>
    <row r="927" spans="1:6" ht="12.75" customHeight="1" x14ac:dyDescent="0.2">
      <c r="A927" s="55">
        <v>51642</v>
      </c>
      <c r="B927" s="87" t="s">
        <v>1827</v>
      </c>
      <c r="C927" s="52" t="s">
        <v>1828</v>
      </c>
      <c r="D927" s="244">
        <v>0</v>
      </c>
      <c r="E927" s="244">
        <v>0</v>
      </c>
      <c r="F927" s="54" t="str">
        <f t="shared" si="190"/>
        <v>-</v>
      </c>
    </row>
    <row r="928" spans="1:6" ht="12.75" customHeight="1" x14ac:dyDescent="0.2">
      <c r="A928" s="55">
        <v>51711</v>
      </c>
      <c r="B928" s="87" t="s">
        <v>1829</v>
      </c>
      <c r="C928" s="52" t="s">
        <v>1830</v>
      </c>
      <c r="D928" s="244">
        <v>0</v>
      </c>
      <c r="E928" s="244">
        <v>0</v>
      </c>
      <c r="F928" s="54" t="str">
        <f t="shared" si="190"/>
        <v>-</v>
      </c>
    </row>
    <row r="929" spans="1:6" ht="12.75" customHeight="1" x14ac:dyDescent="0.2">
      <c r="A929" s="55">
        <v>51712</v>
      </c>
      <c r="B929" s="87" t="s">
        <v>1831</v>
      </c>
      <c r="C929" s="52" t="s">
        <v>1832</v>
      </c>
      <c r="D929" s="244">
        <v>0</v>
      </c>
      <c r="E929" s="244">
        <v>0</v>
      </c>
      <c r="F929" s="54" t="str">
        <f t="shared" si="190"/>
        <v>-</v>
      </c>
    </row>
    <row r="930" spans="1:6" ht="12.75" customHeight="1" x14ac:dyDescent="0.2">
      <c r="A930" s="55">
        <v>51721</v>
      </c>
      <c r="B930" s="87" t="s">
        <v>1833</v>
      </c>
      <c r="C930" s="52" t="s">
        <v>1834</v>
      </c>
      <c r="D930" s="244">
        <v>0</v>
      </c>
      <c r="E930" s="244">
        <v>0</v>
      </c>
      <c r="F930" s="54" t="str">
        <f t="shared" si="190"/>
        <v>-</v>
      </c>
    </row>
    <row r="931" spans="1:6" ht="12.75" customHeight="1" x14ac:dyDescent="0.2">
      <c r="A931" s="55">
        <v>51722</v>
      </c>
      <c r="B931" s="87" t="s">
        <v>1835</v>
      </c>
      <c r="C931" s="52" t="s">
        <v>1836</v>
      </c>
      <c r="D931" s="244">
        <v>0</v>
      </c>
      <c r="E931" s="244">
        <v>0</v>
      </c>
      <c r="F931" s="54" t="str">
        <f t="shared" si="190"/>
        <v>-</v>
      </c>
    </row>
    <row r="932" spans="1:6" ht="12.75" customHeight="1" x14ac:dyDescent="0.2">
      <c r="A932" s="55">
        <v>51731</v>
      </c>
      <c r="B932" s="87" t="s">
        <v>1837</v>
      </c>
      <c r="C932" s="52" t="s">
        <v>1838</v>
      </c>
      <c r="D932" s="244">
        <v>0</v>
      </c>
      <c r="E932" s="244">
        <v>0</v>
      </c>
      <c r="F932" s="54" t="str">
        <f t="shared" si="190"/>
        <v>-</v>
      </c>
    </row>
    <row r="933" spans="1:6" ht="12.75" customHeight="1" x14ac:dyDescent="0.2">
      <c r="A933" s="55">
        <v>51732</v>
      </c>
      <c r="B933" s="87" t="s">
        <v>1839</v>
      </c>
      <c r="C933" s="52" t="s">
        <v>1840</v>
      </c>
      <c r="D933" s="244">
        <v>0</v>
      </c>
      <c r="E933" s="244">
        <v>0</v>
      </c>
      <c r="F933" s="54" t="str">
        <f t="shared" si="190"/>
        <v>-</v>
      </c>
    </row>
    <row r="934" spans="1:6" ht="12.75" customHeight="1" x14ac:dyDescent="0.2">
      <c r="A934" s="55">
        <v>51741</v>
      </c>
      <c r="B934" s="87" t="s">
        <v>1841</v>
      </c>
      <c r="C934" s="52" t="s">
        <v>1842</v>
      </c>
      <c r="D934" s="244">
        <v>0</v>
      </c>
      <c r="E934" s="244">
        <v>0</v>
      </c>
      <c r="F934" s="54" t="str">
        <f t="shared" si="190"/>
        <v>-</v>
      </c>
    </row>
    <row r="935" spans="1:6" ht="12.75" customHeight="1" x14ac:dyDescent="0.2">
      <c r="A935" s="55">
        <v>51742</v>
      </c>
      <c r="B935" s="87" t="s">
        <v>1843</v>
      </c>
      <c r="C935" s="52" t="s">
        <v>1844</v>
      </c>
      <c r="D935" s="244">
        <v>0</v>
      </c>
      <c r="E935" s="244">
        <v>0</v>
      </c>
      <c r="F935" s="54" t="str">
        <f t="shared" si="190"/>
        <v>-</v>
      </c>
    </row>
    <row r="936" spans="1:6" ht="12.75" customHeight="1" x14ac:dyDescent="0.2">
      <c r="A936" s="55">
        <v>51751</v>
      </c>
      <c r="B936" s="87" t="s">
        <v>1845</v>
      </c>
      <c r="C936" s="52" t="s">
        <v>1846</v>
      </c>
      <c r="D936" s="244">
        <v>0</v>
      </c>
      <c r="E936" s="244">
        <v>0</v>
      </c>
      <c r="F936" s="54" t="str">
        <f t="shared" si="190"/>
        <v>-</v>
      </c>
    </row>
    <row r="937" spans="1:6" ht="12.75" customHeight="1" x14ac:dyDescent="0.2">
      <c r="A937" s="55">
        <v>51752</v>
      </c>
      <c r="B937" s="87" t="s">
        <v>1847</v>
      </c>
      <c r="C937" s="52" t="s">
        <v>1848</v>
      </c>
      <c r="D937" s="244">
        <v>0</v>
      </c>
      <c r="E937" s="244">
        <v>0</v>
      </c>
      <c r="F937" s="54" t="str">
        <f t="shared" si="190"/>
        <v>-</v>
      </c>
    </row>
    <row r="938" spans="1:6" ht="24" x14ac:dyDescent="0.2">
      <c r="A938" s="55">
        <v>51761</v>
      </c>
      <c r="B938" s="87" t="s">
        <v>1849</v>
      </c>
      <c r="C938" s="52" t="s">
        <v>1850</v>
      </c>
      <c r="D938" s="244">
        <v>0</v>
      </c>
      <c r="E938" s="244">
        <v>0</v>
      </c>
      <c r="F938" s="54" t="str">
        <f t="shared" si="190"/>
        <v>-</v>
      </c>
    </row>
    <row r="939" spans="1:6" ht="24" x14ac:dyDescent="0.2">
      <c r="A939" s="55">
        <v>51762</v>
      </c>
      <c r="B939" s="87" t="s">
        <v>1851</v>
      </c>
      <c r="C939" s="52" t="s">
        <v>1852</v>
      </c>
      <c r="D939" s="244">
        <v>0</v>
      </c>
      <c r="E939" s="244">
        <v>0</v>
      </c>
      <c r="F939" s="54" t="str">
        <f t="shared" si="190"/>
        <v>-</v>
      </c>
    </row>
    <row r="940" spans="1:6" ht="24" x14ac:dyDescent="0.2">
      <c r="A940" s="55">
        <v>51771</v>
      </c>
      <c r="B940" s="87" t="s">
        <v>1853</v>
      </c>
      <c r="C940" s="52" t="s">
        <v>1854</v>
      </c>
      <c r="D940" s="244">
        <v>0</v>
      </c>
      <c r="E940" s="244">
        <v>0</v>
      </c>
      <c r="F940" s="54" t="str">
        <f t="shared" si="190"/>
        <v>-</v>
      </c>
    </row>
    <row r="941" spans="1:6" ht="24" x14ac:dyDescent="0.2">
      <c r="A941" s="55">
        <v>51772</v>
      </c>
      <c r="B941" s="87" t="s">
        <v>1855</v>
      </c>
      <c r="C941" s="52" t="s">
        <v>1856</v>
      </c>
      <c r="D941" s="244">
        <v>0</v>
      </c>
      <c r="E941" s="244">
        <v>0</v>
      </c>
      <c r="F941" s="54" t="str">
        <f t="shared" si="190"/>
        <v>-</v>
      </c>
    </row>
    <row r="942" spans="1:6" ht="24" x14ac:dyDescent="0.2">
      <c r="A942" s="55">
        <v>54132</v>
      </c>
      <c r="B942" s="87" t="s">
        <v>1857</v>
      </c>
      <c r="C942" s="52" t="s">
        <v>1858</v>
      </c>
      <c r="D942" s="244">
        <v>0</v>
      </c>
      <c r="E942" s="244">
        <v>0</v>
      </c>
      <c r="F942" s="54" t="str">
        <f t="shared" si="190"/>
        <v>-</v>
      </c>
    </row>
    <row r="943" spans="1:6" ht="24" x14ac:dyDescent="0.2">
      <c r="A943" s="55">
        <v>54142</v>
      </c>
      <c r="B943" s="87" t="s">
        <v>1859</v>
      </c>
      <c r="C943" s="52" t="s">
        <v>1860</v>
      </c>
      <c r="D943" s="244">
        <v>0</v>
      </c>
      <c r="E943" s="244">
        <v>0</v>
      </c>
      <c r="F943" s="54" t="str">
        <f t="shared" si="190"/>
        <v>-</v>
      </c>
    </row>
    <row r="944" spans="1:6" ht="12.75" customHeight="1" x14ac:dyDescent="0.2">
      <c r="A944" s="55">
        <v>54152</v>
      </c>
      <c r="B944" s="87" t="s">
        <v>1861</v>
      </c>
      <c r="C944" s="52" t="s">
        <v>1862</v>
      </c>
      <c r="D944" s="244">
        <v>0</v>
      </c>
      <c r="E944" s="244">
        <v>0</v>
      </c>
      <c r="F944" s="54" t="str">
        <f t="shared" si="190"/>
        <v>-</v>
      </c>
    </row>
    <row r="945" spans="1:6" ht="24" x14ac:dyDescent="0.2">
      <c r="A945" s="55">
        <v>54162</v>
      </c>
      <c r="B945" s="87" t="s">
        <v>1863</v>
      </c>
      <c r="C945" s="52" t="s">
        <v>1864</v>
      </c>
      <c r="D945" s="244">
        <v>0</v>
      </c>
      <c r="E945" s="244">
        <v>0</v>
      </c>
      <c r="F945" s="54" t="str">
        <f t="shared" si="190"/>
        <v>-</v>
      </c>
    </row>
    <row r="946" spans="1:6" ht="24" x14ac:dyDescent="0.2">
      <c r="A946" s="55">
        <v>54221</v>
      </c>
      <c r="B946" s="234" t="s">
        <v>1865</v>
      </c>
      <c r="C946" s="52" t="s">
        <v>1866</v>
      </c>
      <c r="D946" s="244">
        <v>0</v>
      </c>
      <c r="E946" s="244">
        <v>0</v>
      </c>
      <c r="F946" s="54" t="str">
        <f t="shared" si="190"/>
        <v>-</v>
      </c>
    </row>
    <row r="947" spans="1:6" ht="24" x14ac:dyDescent="0.2">
      <c r="A947" s="55">
        <v>54222</v>
      </c>
      <c r="B947" s="234" t="s">
        <v>1867</v>
      </c>
      <c r="C947" s="52" t="s">
        <v>1868</v>
      </c>
      <c r="D947" s="244">
        <v>0</v>
      </c>
      <c r="E947" s="244">
        <v>0</v>
      </c>
      <c r="F947" s="54" t="str">
        <f t="shared" si="190"/>
        <v>-</v>
      </c>
    </row>
    <row r="948" spans="1:6" ht="24" x14ac:dyDescent="0.2">
      <c r="A948" s="55" t="s">
        <v>1869</v>
      </c>
      <c r="B948" s="87" t="s">
        <v>1870</v>
      </c>
      <c r="C948" s="52" t="s">
        <v>1869</v>
      </c>
      <c r="D948" s="244">
        <v>0</v>
      </c>
      <c r="E948" s="244">
        <v>0</v>
      </c>
      <c r="F948" s="54" t="str">
        <f t="shared" si="190"/>
        <v>-</v>
      </c>
    </row>
    <row r="949" spans="1:6" ht="24" x14ac:dyDescent="0.2">
      <c r="A949" s="55">
        <v>54232</v>
      </c>
      <c r="B949" s="234" t="s">
        <v>1871</v>
      </c>
      <c r="C949" s="52" t="s">
        <v>1872</v>
      </c>
      <c r="D949" s="244">
        <v>0</v>
      </c>
      <c r="E949" s="244">
        <v>0</v>
      </c>
      <c r="F949" s="54" t="str">
        <f t="shared" si="190"/>
        <v>-</v>
      </c>
    </row>
    <row r="950" spans="1:6" ht="24" x14ac:dyDescent="0.2">
      <c r="A950" s="55">
        <v>54242</v>
      </c>
      <c r="B950" s="87" t="s">
        <v>1873</v>
      </c>
      <c r="C950" s="52" t="s">
        <v>1874</v>
      </c>
      <c r="D950" s="244">
        <v>0</v>
      </c>
      <c r="E950" s="244">
        <v>0</v>
      </c>
      <c r="F950" s="54" t="str">
        <f t="shared" si="190"/>
        <v>-</v>
      </c>
    </row>
    <row r="951" spans="1:6" ht="24" x14ac:dyDescent="0.2">
      <c r="A951" s="55" t="s">
        <v>1875</v>
      </c>
      <c r="B951" s="87" t="s">
        <v>1876</v>
      </c>
      <c r="C951" s="52" t="s">
        <v>1875</v>
      </c>
      <c r="D951" s="244">
        <v>0</v>
      </c>
      <c r="E951" s="244">
        <v>0</v>
      </c>
      <c r="F951" s="54" t="str">
        <f t="shared" si="190"/>
        <v>-</v>
      </c>
    </row>
    <row r="952" spans="1:6" ht="24" x14ac:dyDescent="0.2">
      <c r="A952" s="55">
        <v>54312</v>
      </c>
      <c r="B952" s="234" t="s">
        <v>1877</v>
      </c>
      <c r="C952" s="52" t="s">
        <v>1878</v>
      </c>
      <c r="D952" s="244">
        <v>0</v>
      </c>
      <c r="E952" s="244">
        <v>0</v>
      </c>
      <c r="F952" s="54" t="str">
        <f t="shared" si="190"/>
        <v>-</v>
      </c>
    </row>
    <row r="953" spans="1:6" ht="24" x14ac:dyDescent="0.2">
      <c r="A953" s="55">
        <v>54431</v>
      </c>
      <c r="B953" s="87" t="s">
        <v>1879</v>
      </c>
      <c r="C953" s="52" t="s">
        <v>1880</v>
      </c>
      <c r="D953" s="244">
        <v>0</v>
      </c>
      <c r="E953" s="244">
        <v>0</v>
      </c>
      <c r="F953" s="54" t="str">
        <f t="shared" si="190"/>
        <v>-</v>
      </c>
    </row>
    <row r="954" spans="1:6" ht="24" x14ac:dyDescent="0.2">
      <c r="A954" s="55">
        <v>54432</v>
      </c>
      <c r="B954" s="87" t="s">
        <v>1881</v>
      </c>
      <c r="C954" s="52" t="s">
        <v>1882</v>
      </c>
      <c r="D954" s="244">
        <v>0</v>
      </c>
      <c r="E954" s="244">
        <v>0</v>
      </c>
      <c r="F954" s="54" t="str">
        <f t="shared" si="190"/>
        <v>-</v>
      </c>
    </row>
    <row r="955" spans="1:6" ht="24" x14ac:dyDescent="0.2">
      <c r="A955" s="55" t="s">
        <v>1883</v>
      </c>
      <c r="B955" s="87" t="s">
        <v>1884</v>
      </c>
      <c r="C955" s="52" t="s">
        <v>1883</v>
      </c>
      <c r="D955" s="244">
        <v>0</v>
      </c>
      <c r="E955" s="244">
        <v>0</v>
      </c>
      <c r="F955" s="54" t="str">
        <f t="shared" si="190"/>
        <v>-</v>
      </c>
    </row>
    <row r="956" spans="1:6" ht="24" x14ac:dyDescent="0.2">
      <c r="A956" s="55">
        <v>54442</v>
      </c>
      <c r="B956" s="87" t="s">
        <v>1885</v>
      </c>
      <c r="C956" s="52" t="s">
        <v>1886</v>
      </c>
      <c r="D956" s="244">
        <v>0</v>
      </c>
      <c r="E956" s="244">
        <v>0</v>
      </c>
      <c r="F956" s="54" t="str">
        <f t="shared" si="190"/>
        <v>-</v>
      </c>
    </row>
    <row r="957" spans="1:6" ht="24" x14ac:dyDescent="0.2">
      <c r="A957" s="55">
        <v>54452</v>
      </c>
      <c r="B957" s="87" t="s">
        <v>1887</v>
      </c>
      <c r="C957" s="52" t="s">
        <v>1888</v>
      </c>
      <c r="D957" s="244">
        <v>0</v>
      </c>
      <c r="E957" s="244">
        <v>0</v>
      </c>
      <c r="F957" s="54" t="str">
        <f t="shared" si="190"/>
        <v>-</v>
      </c>
    </row>
    <row r="958" spans="1:6" ht="24" x14ac:dyDescent="0.2">
      <c r="A958" s="55" t="s">
        <v>1889</v>
      </c>
      <c r="B958" s="87" t="s">
        <v>1890</v>
      </c>
      <c r="C958" s="52" t="s">
        <v>1889</v>
      </c>
      <c r="D958" s="244">
        <v>37926</v>
      </c>
      <c r="E958" s="244">
        <v>40061.51</v>
      </c>
      <c r="F958" s="54">
        <f t="shared" si="190"/>
        <v>105.63072826029638</v>
      </c>
    </row>
    <row r="959" spans="1:6" ht="24" x14ac:dyDescent="0.2">
      <c r="A959" s="55">
        <v>54461</v>
      </c>
      <c r="B959" s="87" t="s">
        <v>1891</v>
      </c>
      <c r="C959" s="52" t="s">
        <v>1892</v>
      </c>
      <c r="D959" s="244">
        <v>0</v>
      </c>
      <c r="E959" s="244">
        <v>0</v>
      </c>
      <c r="F959" s="54" t="str">
        <f t="shared" si="190"/>
        <v>-</v>
      </c>
    </row>
    <row r="960" spans="1:6" ht="24" x14ac:dyDescent="0.2">
      <c r="A960" s="55">
        <v>54462</v>
      </c>
      <c r="B960" s="87" t="s">
        <v>1893</v>
      </c>
      <c r="C960" s="52" t="s">
        <v>1894</v>
      </c>
      <c r="D960" s="244">
        <v>0</v>
      </c>
      <c r="E960" s="244">
        <v>0</v>
      </c>
      <c r="F960" s="54" t="str">
        <f t="shared" si="190"/>
        <v>-</v>
      </c>
    </row>
    <row r="961" spans="1:6" ht="12.75" customHeight="1" x14ac:dyDescent="0.2">
      <c r="A961" s="55" t="s">
        <v>1895</v>
      </c>
      <c r="B961" s="87" t="s">
        <v>1896</v>
      </c>
      <c r="C961" s="52" t="s">
        <v>1895</v>
      </c>
      <c r="D961" s="244">
        <v>0</v>
      </c>
      <c r="E961" s="244">
        <v>0</v>
      </c>
      <c r="F961" s="54" t="str">
        <f t="shared" si="190"/>
        <v>-</v>
      </c>
    </row>
    <row r="962" spans="1:6" ht="24" x14ac:dyDescent="0.2">
      <c r="A962" s="55">
        <v>54472</v>
      </c>
      <c r="B962" s="234" t="s">
        <v>1897</v>
      </c>
      <c r="C962" s="52" t="s">
        <v>1898</v>
      </c>
      <c r="D962" s="244">
        <v>0</v>
      </c>
      <c r="E962" s="244">
        <v>0</v>
      </c>
      <c r="F962" s="54" t="str">
        <f t="shared" si="190"/>
        <v>-</v>
      </c>
    </row>
    <row r="963" spans="1:6" ht="24" x14ac:dyDescent="0.2">
      <c r="A963" s="55">
        <v>54482</v>
      </c>
      <c r="B963" s="234" t="s">
        <v>1899</v>
      </c>
      <c r="C963" s="52" t="s">
        <v>1900</v>
      </c>
      <c r="D963" s="244">
        <v>0</v>
      </c>
      <c r="E963" s="244">
        <v>0</v>
      </c>
      <c r="F963" s="54" t="str">
        <f t="shared" si="190"/>
        <v>-</v>
      </c>
    </row>
    <row r="964" spans="1:6" ht="24" x14ac:dyDescent="0.2">
      <c r="A964" s="55" t="s">
        <v>1901</v>
      </c>
      <c r="B964" s="234" t="s">
        <v>1902</v>
      </c>
      <c r="C964" s="52" t="s">
        <v>1901</v>
      </c>
      <c r="D964" s="244">
        <v>0</v>
      </c>
      <c r="E964" s="244">
        <v>0</v>
      </c>
      <c r="F964" s="54" t="str">
        <f t="shared" si="190"/>
        <v>-</v>
      </c>
    </row>
    <row r="965" spans="1:6" ht="24" x14ac:dyDescent="0.2">
      <c r="A965" s="55">
        <v>54532</v>
      </c>
      <c r="B965" s="87" t="s">
        <v>1903</v>
      </c>
      <c r="C965" s="52" t="s">
        <v>1904</v>
      </c>
      <c r="D965" s="244">
        <v>0</v>
      </c>
      <c r="E965" s="244">
        <v>0</v>
      </c>
      <c r="F965" s="54" t="str">
        <f t="shared" si="190"/>
        <v>-</v>
      </c>
    </row>
    <row r="966" spans="1:6" ht="12.75" customHeight="1" x14ac:dyDescent="0.2">
      <c r="A966" s="55">
        <v>54542</v>
      </c>
      <c r="B966" s="87" t="s">
        <v>1905</v>
      </c>
      <c r="C966" s="52" t="s">
        <v>1906</v>
      </c>
      <c r="D966" s="244">
        <v>0</v>
      </c>
      <c r="E966" s="244">
        <v>0</v>
      </c>
      <c r="F966" s="54" t="str">
        <f t="shared" si="190"/>
        <v>-</v>
      </c>
    </row>
    <row r="967" spans="1:6" ht="24" x14ac:dyDescent="0.2">
      <c r="A967" s="55">
        <v>54552</v>
      </c>
      <c r="B967" s="87" t="s">
        <v>1907</v>
      </c>
      <c r="C967" s="52" t="s">
        <v>1908</v>
      </c>
      <c r="D967" s="244">
        <v>0</v>
      </c>
      <c r="E967" s="244">
        <v>0</v>
      </c>
      <c r="F967" s="54" t="str">
        <f t="shared" si="190"/>
        <v>-</v>
      </c>
    </row>
    <row r="968" spans="1:6" ht="12.75" customHeight="1" x14ac:dyDescent="0.2">
      <c r="A968" s="55">
        <v>54711</v>
      </c>
      <c r="B968" s="87" t="s">
        <v>1909</v>
      </c>
      <c r="C968" s="52" t="s">
        <v>1910</v>
      </c>
      <c r="D968" s="244">
        <v>0</v>
      </c>
      <c r="E968" s="244">
        <v>0</v>
      </c>
      <c r="F968" s="54" t="str">
        <f t="shared" si="190"/>
        <v>-</v>
      </c>
    </row>
    <row r="969" spans="1:6" ht="12.75" customHeight="1" x14ac:dyDescent="0.2">
      <c r="A969" s="55">
        <v>54712</v>
      </c>
      <c r="B969" s="87" t="s">
        <v>1911</v>
      </c>
      <c r="C969" s="52" t="s">
        <v>1912</v>
      </c>
      <c r="D969" s="244">
        <v>0</v>
      </c>
      <c r="E969" s="244">
        <v>0</v>
      </c>
      <c r="F969" s="54" t="str">
        <f t="shared" si="190"/>
        <v>-</v>
      </c>
    </row>
    <row r="970" spans="1:6" ht="12.75" customHeight="1" x14ac:dyDescent="0.2">
      <c r="A970" s="55">
        <v>54721</v>
      </c>
      <c r="B970" s="87" t="s">
        <v>1913</v>
      </c>
      <c r="C970" s="52" t="s">
        <v>1914</v>
      </c>
      <c r="D970" s="244">
        <v>0</v>
      </c>
      <c r="E970" s="244">
        <v>0</v>
      </c>
      <c r="F970" s="54" t="str">
        <f t="shared" si="190"/>
        <v>-</v>
      </c>
    </row>
    <row r="971" spans="1:6" ht="12.75" customHeight="1" x14ac:dyDescent="0.2">
      <c r="A971" s="55">
        <v>54722</v>
      </c>
      <c r="B971" s="87" t="s">
        <v>1915</v>
      </c>
      <c r="C971" s="52" t="s">
        <v>1916</v>
      </c>
      <c r="D971" s="244">
        <v>0</v>
      </c>
      <c r="E971" s="244">
        <v>0</v>
      </c>
      <c r="F971" s="54" t="str">
        <f t="shared" si="190"/>
        <v>-</v>
      </c>
    </row>
    <row r="972" spans="1:6" ht="12.75" customHeight="1" x14ac:dyDescent="0.2">
      <c r="A972" s="55">
        <v>54731</v>
      </c>
      <c r="B972" s="87" t="s">
        <v>1917</v>
      </c>
      <c r="C972" s="52" t="s">
        <v>1918</v>
      </c>
      <c r="D972" s="244">
        <v>0</v>
      </c>
      <c r="E972" s="244">
        <v>0</v>
      </c>
      <c r="F972" s="54" t="str">
        <f t="shared" si="190"/>
        <v>-</v>
      </c>
    </row>
    <row r="973" spans="1:6" ht="12.75" customHeight="1" x14ac:dyDescent="0.2">
      <c r="A973" s="55">
        <v>54732</v>
      </c>
      <c r="B973" s="87" t="s">
        <v>1919</v>
      </c>
      <c r="C973" s="52" t="s">
        <v>1920</v>
      </c>
      <c r="D973" s="244">
        <v>0</v>
      </c>
      <c r="E973" s="244">
        <v>0</v>
      </c>
      <c r="F973" s="54" t="str">
        <f t="shared" si="190"/>
        <v>-</v>
      </c>
    </row>
    <row r="974" spans="1:6" ht="12.75" customHeight="1" x14ac:dyDescent="0.2">
      <c r="A974" s="55">
        <v>54741</v>
      </c>
      <c r="B974" s="87" t="s">
        <v>1921</v>
      </c>
      <c r="C974" s="52" t="s">
        <v>1922</v>
      </c>
      <c r="D974" s="244">
        <v>0</v>
      </c>
      <c r="E974" s="244">
        <v>0</v>
      </c>
      <c r="F974" s="54" t="str">
        <f t="shared" si="190"/>
        <v>-</v>
      </c>
    </row>
    <row r="975" spans="1:6" ht="12.75" customHeight="1" x14ac:dyDescent="0.2">
      <c r="A975" s="55">
        <v>54742</v>
      </c>
      <c r="B975" s="87" t="s">
        <v>1923</v>
      </c>
      <c r="C975" s="52" t="s">
        <v>1924</v>
      </c>
      <c r="D975" s="244">
        <v>0</v>
      </c>
      <c r="E975" s="244">
        <v>0</v>
      </c>
      <c r="F975" s="54" t="str">
        <f t="shared" si="190"/>
        <v>-</v>
      </c>
    </row>
    <row r="976" spans="1:6" ht="24" x14ac:dyDescent="0.2">
      <c r="A976" s="55">
        <v>54751</v>
      </c>
      <c r="B976" s="87" t="s">
        <v>1925</v>
      </c>
      <c r="C976" s="52" t="s">
        <v>1926</v>
      </c>
      <c r="D976" s="244">
        <v>0</v>
      </c>
      <c r="E976" s="244">
        <v>0</v>
      </c>
      <c r="F976" s="54" t="str">
        <f t="shared" si="190"/>
        <v>-</v>
      </c>
    </row>
    <row r="977" spans="1:6" ht="24" x14ac:dyDescent="0.2">
      <c r="A977" s="55">
        <v>54752</v>
      </c>
      <c r="B977" s="87" t="s">
        <v>1927</v>
      </c>
      <c r="C977" s="52" t="s">
        <v>1928</v>
      </c>
      <c r="D977" s="244">
        <v>0</v>
      </c>
      <c r="E977" s="244">
        <v>0</v>
      </c>
      <c r="F977" s="54" t="str">
        <f t="shared" si="190"/>
        <v>-</v>
      </c>
    </row>
    <row r="978" spans="1:6" ht="24" x14ac:dyDescent="0.2">
      <c r="A978" s="55">
        <v>54761</v>
      </c>
      <c r="B978" s="87" t="s">
        <v>1929</v>
      </c>
      <c r="C978" s="52" t="s">
        <v>1930</v>
      </c>
      <c r="D978" s="244">
        <v>0</v>
      </c>
      <c r="E978" s="244">
        <v>0</v>
      </c>
      <c r="F978" s="54" t="str">
        <f t="shared" si="190"/>
        <v>-</v>
      </c>
    </row>
    <row r="979" spans="1:6" ht="24" x14ac:dyDescent="0.2">
      <c r="A979" s="55">
        <v>54762</v>
      </c>
      <c r="B979" s="87" t="s">
        <v>1931</v>
      </c>
      <c r="C979" s="52" t="s">
        <v>1932</v>
      </c>
      <c r="D979" s="244">
        <v>0</v>
      </c>
      <c r="E979" s="244">
        <v>0</v>
      </c>
      <c r="F979" s="54" t="str">
        <f t="shared" si="190"/>
        <v>-</v>
      </c>
    </row>
    <row r="980" spans="1:6" ht="24" x14ac:dyDescent="0.2">
      <c r="A980" s="55">
        <v>54771</v>
      </c>
      <c r="B980" s="87" t="s">
        <v>1933</v>
      </c>
      <c r="C980" s="52" t="s">
        <v>1934</v>
      </c>
      <c r="D980" s="244">
        <v>0</v>
      </c>
      <c r="E980" s="244">
        <v>0</v>
      </c>
      <c r="F980" s="54" t="str">
        <f t="shared" ref="F980:F982" si="191">IF(D980&lt;&gt;0,IF(E980/D980&gt;=100,"&gt;&gt;100",E980/D980*100),"-")</f>
        <v>-</v>
      </c>
    </row>
    <row r="981" spans="1:6" ht="24" x14ac:dyDescent="0.2">
      <c r="A981" s="55">
        <v>54772</v>
      </c>
      <c r="B981" s="87" t="s">
        <v>1935</v>
      </c>
      <c r="C981" s="52" t="s">
        <v>1936</v>
      </c>
      <c r="D981" s="244">
        <v>0</v>
      </c>
      <c r="E981" s="244">
        <v>0</v>
      </c>
      <c r="F981" s="54" t="str">
        <f t="shared" si="191"/>
        <v>-</v>
      </c>
    </row>
    <row r="982" spans="1:6" ht="24" x14ac:dyDescent="0.2">
      <c r="A982" s="57">
        <v>55312</v>
      </c>
      <c r="B982" s="235" t="s">
        <v>1937</v>
      </c>
      <c r="C982" s="58" t="s">
        <v>1938</v>
      </c>
      <c r="D982" s="245">
        <v>0</v>
      </c>
      <c r="E982" s="245">
        <v>0</v>
      </c>
      <c r="F982" s="59" t="str">
        <f t="shared" si="191"/>
        <v>-</v>
      </c>
    </row>
    <row r="983" spans="1:6" ht="20.100000000000001" customHeight="1" x14ac:dyDescent="0.2">
      <c r="A983" s="349" t="s">
        <v>1939</v>
      </c>
      <c r="B983" s="350"/>
      <c r="C983" s="68"/>
      <c r="D983" s="75"/>
      <c r="E983" s="75"/>
      <c r="F983" s="76"/>
    </row>
    <row r="984" spans="1:6" ht="39" customHeight="1" x14ac:dyDescent="0.2">
      <c r="A984" s="202" t="s">
        <v>1940</v>
      </c>
      <c r="B984" s="198" t="s">
        <v>38</v>
      </c>
      <c r="C984" s="222" t="s">
        <v>39</v>
      </c>
      <c r="D984" s="67" t="s">
        <v>1941</v>
      </c>
      <c r="E984" s="69" t="s">
        <v>1942</v>
      </c>
      <c r="F984" s="67" t="s">
        <v>49</v>
      </c>
    </row>
    <row r="985" spans="1:6" ht="36" x14ac:dyDescent="0.2">
      <c r="A985" s="70" t="s">
        <v>1943</v>
      </c>
      <c r="B985" s="192" t="s">
        <v>1944</v>
      </c>
      <c r="C985" s="71" t="s">
        <v>1945</v>
      </c>
      <c r="D985" s="246">
        <v>0</v>
      </c>
      <c r="E985" s="246"/>
      <c r="F985" s="65" t="str">
        <f t="shared" ref="F985:F992" si="192">IF(D985&lt;&gt;0,IF(E985/D985&gt;=100,"&gt;&gt;100",E985/D985*100),"-")</f>
        <v>-</v>
      </c>
    </row>
    <row r="986" spans="1:6" ht="24" x14ac:dyDescent="0.2">
      <c r="A986" s="55" t="s">
        <v>1946</v>
      </c>
      <c r="B986" s="87" t="s">
        <v>1947</v>
      </c>
      <c r="C986" s="52" t="s">
        <v>1946</v>
      </c>
      <c r="D986" s="247">
        <v>0</v>
      </c>
      <c r="E986" s="247"/>
      <c r="F986" s="54" t="str">
        <f t="shared" si="192"/>
        <v>-</v>
      </c>
    </row>
    <row r="987" spans="1:6" ht="24" x14ac:dyDescent="0.2">
      <c r="A987" s="55" t="s">
        <v>1948</v>
      </c>
      <c r="B987" s="87" t="s">
        <v>1949</v>
      </c>
      <c r="C987" s="52" t="s">
        <v>1948</v>
      </c>
      <c r="D987" s="247">
        <v>77255</v>
      </c>
      <c r="E987" s="247">
        <v>37194.06</v>
      </c>
      <c r="F987" s="54">
        <f t="shared" si="192"/>
        <v>48.144534334347291</v>
      </c>
    </row>
    <row r="988" spans="1:6" ht="24" x14ac:dyDescent="0.2">
      <c r="A988" s="55">
        <v>26454</v>
      </c>
      <c r="B988" s="87" t="s">
        <v>1950</v>
      </c>
      <c r="C988" s="52" t="s">
        <v>1951</v>
      </c>
      <c r="D988" s="247">
        <v>0</v>
      </c>
      <c r="E988" s="247"/>
      <c r="F988" s="54" t="str">
        <f t="shared" si="192"/>
        <v>-</v>
      </c>
    </row>
    <row r="989" spans="1:6" ht="12.75" customHeight="1" x14ac:dyDescent="0.2">
      <c r="A989" s="55" t="s">
        <v>1952</v>
      </c>
      <c r="B989" s="87" t="s">
        <v>1953</v>
      </c>
      <c r="C989" s="52" t="s">
        <v>1952</v>
      </c>
      <c r="D989" s="247">
        <v>0</v>
      </c>
      <c r="E989" s="247"/>
      <c r="F989" s="54" t="str">
        <f t="shared" si="192"/>
        <v>-</v>
      </c>
    </row>
    <row r="990" spans="1:6" ht="36" x14ac:dyDescent="0.2">
      <c r="A990" s="55" t="s">
        <v>1954</v>
      </c>
      <c r="B990" s="87" t="s">
        <v>1955</v>
      </c>
      <c r="C990" s="52" t="s">
        <v>1956</v>
      </c>
      <c r="D990" s="247">
        <v>0</v>
      </c>
      <c r="E990" s="247"/>
      <c r="F990" s="54" t="str">
        <f t="shared" si="192"/>
        <v>-</v>
      </c>
    </row>
    <row r="991" spans="1:6" ht="12.75" customHeight="1" x14ac:dyDescent="0.2">
      <c r="A991" s="55" t="s">
        <v>1957</v>
      </c>
      <c r="B991" s="87" t="s">
        <v>1958</v>
      </c>
      <c r="C991" s="52" t="s">
        <v>1957</v>
      </c>
      <c r="D991" s="247">
        <v>0</v>
      </c>
      <c r="E991" s="247"/>
      <c r="F991" s="54" t="str">
        <f t="shared" si="192"/>
        <v>-</v>
      </c>
    </row>
    <row r="992" spans="1:6" ht="24" x14ac:dyDescent="0.2">
      <c r="A992" s="57">
        <v>26534</v>
      </c>
      <c r="B992" s="235" t="s">
        <v>1959</v>
      </c>
      <c r="C992" s="58" t="s">
        <v>1960</v>
      </c>
      <c r="D992" s="248">
        <v>0</v>
      </c>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Y977"/>
  <sheetViews>
    <sheetView showGridLines="0" tabSelected="1" topLeftCell="A37" workbookViewId="0">
      <selection activeCell="D55" sqref="D55"/>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30" width="14.42578125" style="90" customWidth="1"/>
    <col min="31" max="16384" width="14.42578125" style="90"/>
  </cols>
  <sheetData>
    <row r="1" spans="1:25" ht="15" customHeight="1" x14ac:dyDescent="0.2">
      <c r="A1" s="298"/>
      <c r="B1" s="299"/>
      <c r="C1" s="298"/>
      <c r="D1" s="300"/>
      <c r="E1" s="300"/>
      <c r="F1" s="300"/>
    </row>
    <row r="2" spans="1:25" ht="50.1" customHeight="1" x14ac:dyDescent="0.25">
      <c r="A2" s="355" t="s">
        <v>31</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301" t="s">
        <v>46</v>
      </c>
      <c r="B3" s="302" t="s">
        <v>38</v>
      </c>
      <c r="C3" s="303" t="s">
        <v>39</v>
      </c>
      <c r="D3" s="304" t="s">
        <v>1961</v>
      </c>
      <c r="E3" s="302" t="s">
        <v>1962</v>
      </c>
      <c r="F3" s="305" t="s">
        <v>49</v>
      </c>
    </row>
    <row r="4" spans="1:25" s="226" customFormat="1" ht="12" customHeight="1" x14ac:dyDescent="0.2">
      <c r="A4" s="287">
        <v>1</v>
      </c>
      <c r="B4" s="288">
        <v>2</v>
      </c>
      <c r="C4" s="289" t="s">
        <v>50</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1963</v>
      </c>
      <c r="B5" s="359"/>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1964</v>
      </c>
      <c r="C6" s="230" t="s">
        <v>1965</v>
      </c>
      <c r="D6" s="231">
        <f t="shared" ref="D6:E6" si="0">D7+D68</f>
        <v>31435546</v>
      </c>
      <c r="E6" s="231">
        <f t="shared" si="0"/>
        <v>28070979.629999999</v>
      </c>
      <c r="F6" s="232">
        <f t="shared" ref="F6:F260" si="1">IF(D6&gt;0,IF(E6/D6&gt;=100,"&gt;&gt;100",E6/D6*100),"-")</f>
        <v>89.296936754335348</v>
      </c>
      <c r="G6" s="89"/>
      <c r="H6" s="89"/>
      <c r="I6" s="89"/>
      <c r="J6" s="89"/>
      <c r="K6" s="89"/>
      <c r="L6" s="89"/>
      <c r="M6" s="89"/>
      <c r="N6" s="89"/>
      <c r="O6" s="89"/>
      <c r="P6" s="89"/>
      <c r="Q6" s="89"/>
      <c r="R6" s="89"/>
      <c r="S6" s="89"/>
      <c r="T6" s="89"/>
      <c r="U6" s="89"/>
      <c r="V6" s="89"/>
      <c r="W6" s="89"/>
      <c r="X6" s="89"/>
    </row>
    <row r="7" spans="1:25" ht="12.75" customHeight="1" x14ac:dyDescent="0.2">
      <c r="A7" s="93">
        <v>0</v>
      </c>
      <c r="B7" s="88" t="s">
        <v>1966</v>
      </c>
      <c r="C7" s="94" t="s">
        <v>1967</v>
      </c>
      <c r="D7" s="106">
        <f t="shared" ref="D7:E7" si="2">D8+D12+D51+D52+D56+D63</f>
        <v>26967742</v>
      </c>
      <c r="E7" s="106">
        <f t="shared" si="2"/>
        <v>23139811.09</v>
      </c>
      <c r="F7" s="95">
        <f t="shared" si="1"/>
        <v>85.805519386828905</v>
      </c>
      <c r="G7" s="89"/>
      <c r="H7" s="89"/>
      <c r="I7" s="89"/>
      <c r="J7" s="89"/>
      <c r="K7" s="89"/>
      <c r="L7" s="89"/>
      <c r="M7" s="89"/>
      <c r="N7" s="89"/>
      <c r="O7" s="89"/>
      <c r="P7" s="89"/>
      <c r="Q7" s="89"/>
      <c r="R7" s="89"/>
      <c r="S7" s="89"/>
      <c r="T7" s="89"/>
      <c r="U7" s="89"/>
      <c r="V7" s="89"/>
      <c r="W7" s="89"/>
      <c r="X7" s="89"/>
    </row>
    <row r="8" spans="1:25" ht="12.75" customHeight="1" x14ac:dyDescent="0.2">
      <c r="A8" s="93" t="s">
        <v>1968</v>
      </c>
      <c r="B8" s="88" t="s">
        <v>1969</v>
      </c>
      <c r="C8" s="94" t="s">
        <v>1968</v>
      </c>
      <c r="D8" s="106">
        <f>D9+D10-D11</f>
        <v>710436</v>
      </c>
      <c r="E8" s="106">
        <f>E9+E10-E11</f>
        <v>1184185.9099999999</v>
      </c>
      <c r="F8" s="95">
        <f t="shared" si="1"/>
        <v>166.68438958611333</v>
      </c>
      <c r="G8" s="89"/>
      <c r="H8" s="89"/>
      <c r="I8" s="89"/>
      <c r="J8" s="89"/>
      <c r="K8" s="89"/>
      <c r="L8" s="89"/>
      <c r="M8" s="89"/>
      <c r="N8" s="89"/>
      <c r="O8" s="89"/>
      <c r="P8" s="89"/>
      <c r="Q8" s="89"/>
      <c r="R8" s="89"/>
      <c r="S8" s="89"/>
      <c r="T8" s="89"/>
      <c r="U8" s="89"/>
      <c r="V8" s="89"/>
      <c r="W8" s="89"/>
      <c r="X8" s="89"/>
    </row>
    <row r="9" spans="1:25" ht="12.75" customHeight="1" x14ac:dyDescent="0.2">
      <c r="A9" s="93" t="s">
        <v>1970</v>
      </c>
      <c r="B9" s="88" t="s">
        <v>1971</v>
      </c>
      <c r="C9" s="94" t="s">
        <v>1970</v>
      </c>
      <c r="D9" s="249">
        <v>713186</v>
      </c>
      <c r="E9" s="249">
        <v>1184185.9099999999</v>
      </c>
      <c r="F9" s="95">
        <f t="shared" si="1"/>
        <v>166.04166514766132</v>
      </c>
      <c r="G9" s="89"/>
      <c r="H9" s="89"/>
      <c r="I9" s="89"/>
      <c r="J9" s="89"/>
      <c r="K9" s="89"/>
      <c r="L9" s="89"/>
      <c r="M9" s="89"/>
      <c r="N9" s="89"/>
      <c r="O9" s="89"/>
      <c r="P9" s="89"/>
      <c r="Q9" s="89"/>
      <c r="R9" s="89"/>
      <c r="S9" s="89"/>
      <c r="T9" s="89"/>
      <c r="U9" s="89"/>
      <c r="V9" s="89"/>
      <c r="W9" s="89"/>
      <c r="X9" s="89"/>
    </row>
    <row r="10" spans="1:25" ht="12.75" customHeight="1" x14ac:dyDescent="0.2">
      <c r="A10" s="93" t="s">
        <v>1972</v>
      </c>
      <c r="B10" s="88" t="s">
        <v>1973</v>
      </c>
      <c r="C10" s="94" t="s">
        <v>1972</v>
      </c>
      <c r="D10" s="249">
        <v>0</v>
      </c>
      <c r="E10" s="249">
        <v>0</v>
      </c>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1974</v>
      </c>
      <c r="B11" s="88" t="s">
        <v>1975</v>
      </c>
      <c r="C11" s="94" t="s">
        <v>1974</v>
      </c>
      <c r="D11" s="249">
        <v>2750</v>
      </c>
      <c r="E11" s="249">
        <v>0</v>
      </c>
      <c r="F11" s="95">
        <f t="shared" si="1"/>
        <v>0</v>
      </c>
      <c r="G11" s="89"/>
      <c r="H11" s="89"/>
      <c r="I11" s="89"/>
      <c r="J11" s="89"/>
      <c r="K11" s="89"/>
      <c r="L11" s="89"/>
      <c r="M11" s="89"/>
      <c r="N11" s="89"/>
      <c r="O11" s="89"/>
      <c r="P11" s="89"/>
      <c r="Q11" s="89"/>
      <c r="R11" s="89"/>
      <c r="S11" s="89"/>
      <c r="T11" s="89"/>
      <c r="U11" s="89"/>
      <c r="V11" s="89"/>
      <c r="W11" s="89"/>
      <c r="X11" s="89"/>
    </row>
    <row r="12" spans="1:25" ht="24" x14ac:dyDescent="0.2">
      <c r="A12" s="93" t="s">
        <v>1976</v>
      </c>
      <c r="B12" s="88" t="s">
        <v>1977</v>
      </c>
      <c r="C12" s="94" t="s">
        <v>1976</v>
      </c>
      <c r="D12" s="106">
        <f t="shared" ref="D12:E12" si="3">D13+D19+D29+D35+D41+D45</f>
        <v>24317838</v>
      </c>
      <c r="E12" s="106">
        <f t="shared" si="3"/>
        <v>19618930.039999999</v>
      </c>
      <c r="F12" s="95">
        <f t="shared" si="1"/>
        <v>80.677114634944104</v>
      </c>
      <c r="G12" s="89"/>
      <c r="H12" s="89"/>
      <c r="I12" s="89"/>
      <c r="J12" s="89"/>
      <c r="K12" s="89"/>
      <c r="L12" s="89"/>
      <c r="M12" s="89"/>
      <c r="N12" s="89"/>
      <c r="O12" s="89"/>
      <c r="P12" s="89"/>
      <c r="Q12" s="89"/>
      <c r="R12" s="89"/>
      <c r="S12" s="89"/>
      <c r="T12" s="89"/>
      <c r="U12" s="89"/>
      <c r="V12" s="89"/>
      <c r="W12" s="89"/>
      <c r="X12" s="89"/>
    </row>
    <row r="13" spans="1:25" ht="12.75" customHeight="1" x14ac:dyDescent="0.2">
      <c r="A13" s="96" t="s">
        <v>1978</v>
      </c>
      <c r="B13" s="88" t="s">
        <v>1979</v>
      </c>
      <c r="C13" s="94" t="s">
        <v>1978</v>
      </c>
      <c r="D13" s="106">
        <f t="shared" ref="D13:E13" si="4">SUM(D14:D17)-D18</f>
        <v>22587885</v>
      </c>
      <c r="E13" s="106">
        <f t="shared" si="4"/>
        <v>18591264.210000001</v>
      </c>
      <c r="F13" s="95">
        <f t="shared" si="1"/>
        <v>82.30635232116687</v>
      </c>
      <c r="G13" s="89"/>
      <c r="H13" s="89"/>
      <c r="I13" s="89"/>
      <c r="J13" s="89"/>
      <c r="K13" s="89"/>
      <c r="L13" s="89"/>
      <c r="M13" s="89"/>
      <c r="N13" s="89"/>
      <c r="O13" s="89"/>
      <c r="P13" s="89"/>
      <c r="Q13" s="89"/>
      <c r="R13" s="89"/>
      <c r="S13" s="89"/>
      <c r="T13" s="89"/>
      <c r="U13" s="89"/>
      <c r="V13" s="89"/>
      <c r="W13" s="89"/>
      <c r="X13" s="89"/>
    </row>
    <row r="14" spans="1:25" ht="12.75" customHeight="1" x14ac:dyDescent="0.2">
      <c r="A14" s="93" t="s">
        <v>1980</v>
      </c>
      <c r="B14" s="88" t="s">
        <v>659</v>
      </c>
      <c r="C14" s="94" t="s">
        <v>1980</v>
      </c>
      <c r="D14" s="249">
        <v>0</v>
      </c>
      <c r="E14" s="249">
        <v>0</v>
      </c>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1981</v>
      </c>
      <c r="B15" s="88" t="s">
        <v>661</v>
      </c>
      <c r="C15" s="94" t="s">
        <v>1981</v>
      </c>
      <c r="D15" s="249">
        <v>18463997</v>
      </c>
      <c r="E15" s="249">
        <v>18463997.27</v>
      </c>
      <c r="F15" s="95">
        <f t="shared" si="1"/>
        <v>100.00000146230525</v>
      </c>
      <c r="G15" s="89"/>
      <c r="H15" s="89"/>
      <c r="I15" s="89"/>
      <c r="J15" s="89"/>
      <c r="K15" s="89"/>
      <c r="L15" s="89"/>
      <c r="M15" s="89"/>
      <c r="N15" s="89"/>
      <c r="O15" s="89"/>
      <c r="P15" s="89"/>
      <c r="Q15" s="89"/>
      <c r="R15" s="89"/>
      <c r="S15" s="89"/>
      <c r="T15" s="89"/>
      <c r="U15" s="89"/>
      <c r="V15" s="89"/>
      <c r="W15" s="89"/>
      <c r="X15" s="89"/>
    </row>
    <row r="16" spans="1:25" ht="12.75" customHeight="1" x14ac:dyDescent="0.2">
      <c r="A16" s="93" t="s">
        <v>1982</v>
      </c>
      <c r="B16" s="88" t="s">
        <v>663</v>
      </c>
      <c r="C16" s="94" t="s">
        <v>1982</v>
      </c>
      <c r="D16" s="249">
        <v>3208760</v>
      </c>
      <c r="E16" s="249">
        <v>3992022.85</v>
      </c>
      <c r="F16" s="95">
        <f t="shared" si="1"/>
        <v>124.41014130068938</v>
      </c>
      <c r="G16" s="89"/>
      <c r="H16" s="89"/>
      <c r="I16" s="89"/>
      <c r="J16" s="89"/>
      <c r="K16" s="89"/>
      <c r="L16" s="89"/>
      <c r="M16" s="89"/>
      <c r="N16" s="89"/>
      <c r="O16" s="89"/>
      <c r="P16" s="89"/>
      <c r="Q16" s="89"/>
      <c r="R16" s="89"/>
      <c r="S16" s="89"/>
      <c r="T16" s="89"/>
      <c r="U16" s="89"/>
      <c r="V16" s="89"/>
      <c r="W16" s="89"/>
      <c r="X16" s="89"/>
    </row>
    <row r="17" spans="1:24" ht="12.75" customHeight="1" x14ac:dyDescent="0.2">
      <c r="A17" s="93" t="s">
        <v>1983</v>
      </c>
      <c r="B17" s="88" t="s">
        <v>665</v>
      </c>
      <c r="C17" s="94" t="s">
        <v>1983</v>
      </c>
      <c r="D17" s="249">
        <v>5598960</v>
      </c>
      <c r="E17" s="249">
        <v>6089306.0499999998</v>
      </c>
      <c r="F17" s="95">
        <f t="shared" si="1"/>
        <v>108.75780591395545</v>
      </c>
      <c r="G17" s="89"/>
      <c r="H17" s="89"/>
      <c r="I17" s="89"/>
      <c r="J17" s="89"/>
      <c r="K17" s="89"/>
      <c r="L17" s="89"/>
      <c r="M17" s="89"/>
      <c r="N17" s="89"/>
      <c r="O17" s="89"/>
      <c r="P17" s="89"/>
      <c r="Q17" s="89"/>
      <c r="R17" s="89"/>
      <c r="S17" s="89"/>
      <c r="T17" s="89"/>
      <c r="U17" s="89"/>
      <c r="V17" s="89"/>
      <c r="W17" s="89"/>
      <c r="X17" s="89"/>
    </row>
    <row r="18" spans="1:24" ht="12.75" customHeight="1" x14ac:dyDescent="0.2">
      <c r="A18" s="93" t="s">
        <v>1984</v>
      </c>
      <c r="B18" s="88" t="s">
        <v>1985</v>
      </c>
      <c r="C18" s="94" t="s">
        <v>1984</v>
      </c>
      <c r="D18" s="249">
        <v>4683832</v>
      </c>
      <c r="E18" s="249">
        <v>9954061.9600000009</v>
      </c>
      <c r="F18" s="95">
        <f t="shared" si="1"/>
        <v>212.51961983264985</v>
      </c>
      <c r="G18" s="89"/>
      <c r="H18" s="89"/>
      <c r="I18" s="89"/>
      <c r="J18" s="89"/>
      <c r="K18" s="89"/>
      <c r="L18" s="89"/>
      <c r="M18" s="89"/>
      <c r="N18" s="89"/>
      <c r="O18" s="89"/>
      <c r="P18" s="89"/>
      <c r="Q18" s="89"/>
      <c r="R18" s="89"/>
      <c r="S18" s="89"/>
      <c r="T18" s="89"/>
      <c r="U18" s="89"/>
      <c r="V18" s="89"/>
      <c r="W18" s="89"/>
      <c r="X18" s="89"/>
    </row>
    <row r="19" spans="1:24" ht="12.75" customHeight="1" x14ac:dyDescent="0.2">
      <c r="A19" s="96" t="s">
        <v>1986</v>
      </c>
      <c r="B19" s="88" t="s">
        <v>1987</v>
      </c>
      <c r="C19" s="94" t="s">
        <v>1986</v>
      </c>
      <c r="D19" s="106">
        <f t="shared" ref="D19:E19" si="5">SUM(D20:D27)-D28</f>
        <v>771184</v>
      </c>
      <c r="E19" s="106">
        <f t="shared" si="5"/>
        <v>339702.85999999987</v>
      </c>
      <c r="F19" s="95">
        <f t="shared" si="1"/>
        <v>44.049521255627695</v>
      </c>
      <c r="G19" s="89"/>
      <c r="H19" s="89"/>
      <c r="I19" s="89"/>
      <c r="J19" s="89"/>
      <c r="K19" s="89"/>
      <c r="L19" s="89"/>
      <c r="M19" s="89"/>
      <c r="N19" s="89"/>
      <c r="O19" s="89"/>
      <c r="P19" s="89"/>
      <c r="Q19" s="89"/>
      <c r="R19" s="89"/>
      <c r="S19" s="89"/>
      <c r="T19" s="89"/>
      <c r="U19" s="89"/>
      <c r="V19" s="89"/>
      <c r="W19" s="89"/>
      <c r="X19" s="89"/>
    </row>
    <row r="20" spans="1:24" ht="12.75" customHeight="1" x14ac:dyDescent="0.2">
      <c r="A20" s="93" t="s">
        <v>1988</v>
      </c>
      <c r="B20" s="88" t="s">
        <v>669</v>
      </c>
      <c r="C20" s="94" t="s">
        <v>1988</v>
      </c>
      <c r="D20" s="249">
        <v>496478</v>
      </c>
      <c r="E20" s="249">
        <v>474602.27</v>
      </c>
      <c r="F20" s="95">
        <f t="shared" si="1"/>
        <v>95.59381684586225</v>
      </c>
      <c r="G20" s="89"/>
      <c r="H20" s="89"/>
      <c r="I20" s="89"/>
      <c r="J20" s="89"/>
      <c r="K20" s="89"/>
      <c r="L20" s="89"/>
      <c r="M20" s="89"/>
      <c r="N20" s="89"/>
      <c r="O20" s="89"/>
      <c r="P20" s="89"/>
      <c r="Q20" s="89"/>
      <c r="R20" s="89"/>
      <c r="S20" s="89"/>
      <c r="T20" s="89"/>
      <c r="U20" s="89"/>
      <c r="V20" s="89"/>
      <c r="W20" s="89"/>
      <c r="X20" s="89"/>
    </row>
    <row r="21" spans="1:24" ht="12.75" customHeight="1" x14ac:dyDescent="0.2">
      <c r="A21" s="93" t="s">
        <v>1989</v>
      </c>
      <c r="B21" s="88" t="s">
        <v>762</v>
      </c>
      <c r="C21" s="94" t="s">
        <v>1989</v>
      </c>
      <c r="D21" s="249">
        <v>74834</v>
      </c>
      <c r="E21" s="249">
        <v>73636.72</v>
      </c>
      <c r="F21" s="95">
        <f t="shared" si="1"/>
        <v>98.400085522623399</v>
      </c>
      <c r="G21" s="89"/>
      <c r="H21" s="89"/>
      <c r="I21" s="89"/>
      <c r="J21" s="89"/>
      <c r="K21" s="89"/>
      <c r="L21" s="89"/>
      <c r="M21" s="89"/>
      <c r="N21" s="89"/>
      <c r="O21" s="89"/>
      <c r="P21" s="89"/>
      <c r="Q21" s="89"/>
      <c r="R21" s="89"/>
      <c r="S21" s="89"/>
      <c r="T21" s="89"/>
      <c r="U21" s="89"/>
      <c r="V21" s="89"/>
      <c r="W21" s="89"/>
      <c r="X21" s="89"/>
    </row>
    <row r="22" spans="1:24" ht="12.75" customHeight="1" x14ac:dyDescent="0.2">
      <c r="A22" s="93" t="s">
        <v>1990</v>
      </c>
      <c r="B22" s="88" t="s">
        <v>673</v>
      </c>
      <c r="C22" s="94" t="s">
        <v>1990</v>
      </c>
      <c r="D22" s="249">
        <v>1073381</v>
      </c>
      <c r="E22" s="249">
        <v>1073380.81</v>
      </c>
      <c r="F22" s="95">
        <f t="shared" si="1"/>
        <v>99.999982298922745</v>
      </c>
      <c r="G22" s="89"/>
      <c r="H22" s="89"/>
      <c r="I22" s="89"/>
      <c r="J22" s="89"/>
      <c r="K22" s="89"/>
      <c r="L22" s="89"/>
      <c r="M22" s="89"/>
      <c r="N22" s="89"/>
      <c r="O22" s="89"/>
      <c r="P22" s="89"/>
      <c r="Q22" s="89"/>
      <c r="R22" s="89"/>
      <c r="S22" s="89"/>
      <c r="T22" s="89"/>
      <c r="U22" s="89"/>
      <c r="V22" s="89"/>
      <c r="W22" s="89"/>
      <c r="X22" s="89"/>
    </row>
    <row r="23" spans="1:24" ht="12.75" customHeight="1" x14ac:dyDescent="0.2">
      <c r="A23" s="93" t="s">
        <v>1991</v>
      </c>
      <c r="B23" s="88" t="s">
        <v>675</v>
      </c>
      <c r="C23" s="94" t="s">
        <v>1991</v>
      </c>
      <c r="D23" s="249">
        <v>0</v>
      </c>
      <c r="E23" s="249">
        <v>0</v>
      </c>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1992</v>
      </c>
      <c r="B24" s="88" t="s">
        <v>1993</v>
      </c>
      <c r="C24" s="94" t="s">
        <v>1992</v>
      </c>
      <c r="D24" s="249">
        <v>11126</v>
      </c>
      <c r="E24" s="249">
        <v>11125.95</v>
      </c>
      <c r="F24" s="95">
        <f t="shared" si="1"/>
        <v>99.999550602193068</v>
      </c>
      <c r="G24" s="89"/>
      <c r="H24" s="89"/>
      <c r="I24" s="89"/>
      <c r="J24" s="89"/>
      <c r="K24" s="89"/>
      <c r="L24" s="89"/>
      <c r="M24" s="89"/>
      <c r="N24" s="89"/>
      <c r="O24" s="89"/>
      <c r="P24" s="89"/>
      <c r="Q24" s="89"/>
      <c r="R24" s="89"/>
      <c r="S24" s="89"/>
      <c r="T24" s="89"/>
      <c r="U24" s="89"/>
      <c r="V24" s="89"/>
      <c r="W24" s="89"/>
      <c r="X24" s="89"/>
    </row>
    <row r="25" spans="1:24" ht="12.75" customHeight="1" x14ac:dyDescent="0.2">
      <c r="A25" s="93" t="s">
        <v>1994</v>
      </c>
      <c r="B25" s="88" t="s">
        <v>679</v>
      </c>
      <c r="C25" s="94" t="s">
        <v>1994</v>
      </c>
      <c r="D25" s="249">
        <v>752436</v>
      </c>
      <c r="E25" s="249">
        <v>733282.18</v>
      </c>
      <c r="F25" s="95">
        <f t="shared" si="1"/>
        <v>97.454425359764826</v>
      </c>
      <c r="G25" s="89"/>
      <c r="H25" s="89"/>
      <c r="I25" s="89"/>
      <c r="J25" s="89"/>
      <c r="K25" s="89"/>
      <c r="L25" s="89"/>
      <c r="M25" s="89"/>
      <c r="N25" s="89"/>
      <c r="O25" s="89"/>
      <c r="P25" s="89"/>
      <c r="Q25" s="89"/>
      <c r="R25" s="89"/>
      <c r="S25" s="89"/>
      <c r="T25" s="89"/>
      <c r="U25" s="89"/>
      <c r="V25" s="89"/>
      <c r="W25" s="89"/>
      <c r="X25" s="89"/>
    </row>
    <row r="26" spans="1:24" ht="12.75" customHeight="1" x14ac:dyDescent="0.2">
      <c r="A26" s="93" t="s">
        <v>1995</v>
      </c>
      <c r="B26" s="88" t="s">
        <v>681</v>
      </c>
      <c r="C26" s="94" t="s">
        <v>1995</v>
      </c>
      <c r="D26" s="249">
        <v>1333772</v>
      </c>
      <c r="E26" s="249">
        <v>1399017.67</v>
      </c>
      <c r="F26" s="95">
        <f t="shared" si="1"/>
        <v>104.89181584258777</v>
      </c>
      <c r="G26" s="89"/>
      <c r="H26" s="89"/>
      <c r="I26" s="89"/>
      <c r="J26" s="89"/>
      <c r="K26" s="89"/>
      <c r="L26" s="89"/>
      <c r="M26" s="89"/>
      <c r="N26" s="89"/>
      <c r="O26" s="89"/>
      <c r="P26" s="89"/>
      <c r="Q26" s="89"/>
      <c r="R26" s="89"/>
      <c r="S26" s="89"/>
      <c r="T26" s="89"/>
      <c r="U26" s="89"/>
      <c r="V26" s="89"/>
      <c r="W26" s="89"/>
      <c r="X26" s="89"/>
    </row>
    <row r="27" spans="1:24" ht="12.75" customHeight="1" x14ac:dyDescent="0.2">
      <c r="A27" s="93" t="s">
        <v>1996</v>
      </c>
      <c r="B27" s="88" t="s">
        <v>684</v>
      </c>
      <c r="C27" s="94" t="s">
        <v>1996</v>
      </c>
      <c r="D27" s="249">
        <v>0</v>
      </c>
      <c r="E27" s="249">
        <v>0</v>
      </c>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1997</v>
      </c>
      <c r="B28" s="88" t="s">
        <v>1998</v>
      </c>
      <c r="C28" s="94" t="s">
        <v>1997</v>
      </c>
      <c r="D28" s="249">
        <v>2970843</v>
      </c>
      <c r="E28" s="249">
        <v>3425342.74</v>
      </c>
      <c r="F28" s="95">
        <f t="shared" si="1"/>
        <v>115.29867919644357</v>
      </c>
      <c r="G28" s="89"/>
      <c r="H28" s="89"/>
      <c r="I28" s="89"/>
      <c r="J28" s="89"/>
      <c r="K28" s="89"/>
      <c r="L28" s="89"/>
      <c r="M28" s="89"/>
      <c r="N28" s="89"/>
      <c r="O28" s="89"/>
      <c r="P28" s="89"/>
      <c r="Q28" s="89"/>
      <c r="R28" s="89"/>
      <c r="S28" s="89"/>
      <c r="T28" s="89"/>
      <c r="U28" s="89"/>
      <c r="V28" s="89"/>
      <c r="W28" s="89"/>
      <c r="X28" s="89"/>
    </row>
    <row r="29" spans="1:24" ht="12.75" customHeight="1" x14ac:dyDescent="0.2">
      <c r="A29" s="96" t="s">
        <v>1999</v>
      </c>
      <c r="B29" s="88" t="s">
        <v>2000</v>
      </c>
      <c r="C29" s="94" t="s">
        <v>1999</v>
      </c>
      <c r="D29" s="106">
        <f t="shared" ref="D29:E29" si="6">SUM(D30:D33)-D34</f>
        <v>254033</v>
      </c>
      <c r="E29" s="106">
        <f t="shared" si="6"/>
        <v>44116.330000000016</v>
      </c>
      <c r="F29" s="95">
        <f t="shared" si="1"/>
        <v>17.366377596611471</v>
      </c>
      <c r="G29" s="89"/>
      <c r="H29" s="89"/>
      <c r="I29" s="89"/>
      <c r="J29" s="89"/>
      <c r="K29" s="89"/>
      <c r="L29" s="89"/>
      <c r="M29" s="89"/>
      <c r="N29" s="89"/>
      <c r="O29" s="89"/>
      <c r="P29" s="89"/>
      <c r="Q29" s="89"/>
      <c r="R29" s="89"/>
      <c r="S29" s="89"/>
      <c r="T29" s="89"/>
      <c r="U29" s="89"/>
      <c r="V29" s="89"/>
      <c r="W29" s="89"/>
      <c r="X29" s="89"/>
    </row>
    <row r="30" spans="1:24" ht="12.75" customHeight="1" x14ac:dyDescent="0.2">
      <c r="A30" s="93" t="s">
        <v>2001</v>
      </c>
      <c r="B30" s="88" t="s">
        <v>687</v>
      </c>
      <c r="C30" s="94" t="s">
        <v>2001</v>
      </c>
      <c r="D30" s="249">
        <v>416315</v>
      </c>
      <c r="E30" s="249">
        <v>387201.77</v>
      </c>
      <c r="F30" s="95">
        <f t="shared" si="1"/>
        <v>93.00692264271045</v>
      </c>
      <c r="G30" s="89"/>
      <c r="H30" s="89"/>
      <c r="I30" s="89"/>
      <c r="J30" s="89"/>
      <c r="K30" s="89"/>
      <c r="L30" s="89"/>
      <c r="M30" s="89"/>
      <c r="N30" s="89"/>
      <c r="O30" s="89"/>
      <c r="P30" s="89"/>
      <c r="Q30" s="89"/>
      <c r="R30" s="89"/>
      <c r="S30" s="89"/>
      <c r="T30" s="89"/>
      <c r="U30" s="89"/>
      <c r="V30" s="89"/>
      <c r="W30" s="89"/>
      <c r="X30" s="89"/>
    </row>
    <row r="31" spans="1:24" ht="12.75" customHeight="1" x14ac:dyDescent="0.2">
      <c r="A31" s="93" t="s">
        <v>2002</v>
      </c>
      <c r="B31" s="88" t="s">
        <v>2003</v>
      </c>
      <c r="C31" s="94" t="s">
        <v>2002</v>
      </c>
      <c r="D31" s="249">
        <v>0</v>
      </c>
      <c r="E31" s="249">
        <v>0</v>
      </c>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2004</v>
      </c>
      <c r="B32" s="88" t="s">
        <v>691</v>
      </c>
      <c r="C32" s="94" t="s">
        <v>2004</v>
      </c>
      <c r="D32" s="249">
        <v>0</v>
      </c>
      <c r="E32" s="249">
        <v>0</v>
      </c>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2005</v>
      </c>
      <c r="B33" s="88" t="s">
        <v>693</v>
      </c>
      <c r="C33" s="94" t="s">
        <v>2005</v>
      </c>
      <c r="D33" s="249">
        <v>0</v>
      </c>
      <c r="E33" s="249">
        <v>0</v>
      </c>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2006</v>
      </c>
      <c r="B34" s="88" t="s">
        <v>2007</v>
      </c>
      <c r="C34" s="94" t="s">
        <v>2006</v>
      </c>
      <c r="D34" s="249">
        <v>162282</v>
      </c>
      <c r="E34" s="249">
        <v>343085.44</v>
      </c>
      <c r="F34" s="95">
        <f t="shared" si="1"/>
        <v>211.4131203707127</v>
      </c>
      <c r="G34" s="89"/>
      <c r="H34" s="89"/>
      <c r="I34" s="89"/>
      <c r="J34" s="89"/>
      <c r="K34" s="89"/>
      <c r="L34" s="89"/>
      <c r="M34" s="89"/>
      <c r="N34" s="89"/>
      <c r="O34" s="89"/>
      <c r="P34" s="89"/>
      <c r="Q34" s="89"/>
      <c r="R34" s="89"/>
      <c r="S34" s="89"/>
      <c r="T34" s="89"/>
      <c r="U34" s="89"/>
      <c r="V34" s="89"/>
      <c r="W34" s="89"/>
      <c r="X34" s="89"/>
    </row>
    <row r="35" spans="1:24" ht="24" x14ac:dyDescent="0.2">
      <c r="A35" s="96" t="s">
        <v>2008</v>
      </c>
      <c r="B35" s="88" t="s">
        <v>2009</v>
      </c>
      <c r="C35" s="94" t="s">
        <v>2008</v>
      </c>
      <c r="D35" s="106">
        <f t="shared" ref="D35:E35" si="7">SUM(D36:D39)-D40</f>
        <v>440817</v>
      </c>
      <c r="E35" s="106">
        <f t="shared" si="7"/>
        <v>440817.11</v>
      </c>
      <c r="F35" s="95">
        <f t="shared" si="1"/>
        <v>100.00002495366557</v>
      </c>
      <c r="G35" s="89"/>
      <c r="H35" s="89"/>
      <c r="I35" s="89"/>
      <c r="J35" s="89"/>
      <c r="K35" s="89"/>
      <c r="L35" s="89"/>
      <c r="M35" s="89"/>
      <c r="N35" s="89"/>
      <c r="O35" s="89"/>
      <c r="P35" s="89"/>
      <c r="Q35" s="89"/>
      <c r="R35" s="89"/>
      <c r="S35" s="89"/>
      <c r="T35" s="89"/>
      <c r="U35" s="89"/>
      <c r="V35" s="89"/>
      <c r="W35" s="89"/>
      <c r="X35" s="89"/>
    </row>
    <row r="36" spans="1:24" ht="12.75" customHeight="1" x14ac:dyDescent="0.2">
      <c r="A36" s="93" t="s">
        <v>2010</v>
      </c>
      <c r="B36" s="88" t="s">
        <v>778</v>
      </c>
      <c r="C36" s="94" t="s">
        <v>2010</v>
      </c>
      <c r="D36" s="249">
        <v>440817</v>
      </c>
      <c r="E36" s="249">
        <v>440817.11</v>
      </c>
      <c r="F36" s="95">
        <f t="shared" si="1"/>
        <v>100.00002495366557</v>
      </c>
      <c r="G36" s="89"/>
      <c r="H36" s="89"/>
      <c r="I36" s="89"/>
      <c r="J36" s="89"/>
      <c r="K36" s="89"/>
      <c r="L36" s="89"/>
      <c r="M36" s="89"/>
      <c r="N36" s="89"/>
      <c r="O36" s="89"/>
      <c r="P36" s="89"/>
      <c r="Q36" s="89"/>
      <c r="R36" s="89"/>
      <c r="S36" s="89"/>
      <c r="T36" s="89"/>
      <c r="U36" s="89"/>
      <c r="V36" s="89"/>
      <c r="W36" s="89"/>
      <c r="X36" s="89"/>
    </row>
    <row r="37" spans="1:24" ht="12.75" customHeight="1" x14ac:dyDescent="0.2">
      <c r="A37" s="93" t="s">
        <v>2011</v>
      </c>
      <c r="B37" s="88" t="s">
        <v>699</v>
      </c>
      <c r="C37" s="94" t="s">
        <v>2011</v>
      </c>
      <c r="D37" s="249">
        <v>0</v>
      </c>
      <c r="E37" s="249">
        <v>0</v>
      </c>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2012</v>
      </c>
      <c r="B38" s="88" t="s">
        <v>701</v>
      </c>
      <c r="C38" s="94" t="s">
        <v>2012</v>
      </c>
      <c r="D38" s="249">
        <v>0</v>
      </c>
      <c r="E38" s="249">
        <v>0</v>
      </c>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2013</v>
      </c>
      <c r="B39" s="88" t="s">
        <v>703</v>
      </c>
      <c r="C39" s="94" t="s">
        <v>2013</v>
      </c>
      <c r="D39" s="249">
        <v>0</v>
      </c>
      <c r="E39" s="249">
        <v>0</v>
      </c>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2014</v>
      </c>
      <c r="B40" s="88" t="s">
        <v>2015</v>
      </c>
      <c r="C40" s="94" t="s">
        <v>2014</v>
      </c>
      <c r="D40" s="249">
        <v>0</v>
      </c>
      <c r="E40" s="249">
        <v>0</v>
      </c>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2016</v>
      </c>
      <c r="B41" s="88" t="s">
        <v>2017</v>
      </c>
      <c r="C41" s="94" t="s">
        <v>2016</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2018</v>
      </c>
      <c r="B42" s="88" t="s">
        <v>707</v>
      </c>
      <c r="C42" s="94" t="s">
        <v>2018</v>
      </c>
      <c r="D42" s="249">
        <v>0</v>
      </c>
      <c r="E42" s="249">
        <v>0</v>
      </c>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2019</v>
      </c>
      <c r="B43" s="88" t="s">
        <v>709</v>
      </c>
      <c r="C43" s="94" t="s">
        <v>2019</v>
      </c>
      <c r="D43" s="249">
        <v>0</v>
      </c>
      <c r="E43" s="249">
        <v>0</v>
      </c>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2020</v>
      </c>
      <c r="B44" s="88" t="s">
        <v>2021</v>
      </c>
      <c r="C44" s="94" t="s">
        <v>2020</v>
      </c>
      <c r="D44" s="249">
        <v>0</v>
      </c>
      <c r="E44" s="249">
        <v>0</v>
      </c>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2022</v>
      </c>
      <c r="B45" s="88" t="s">
        <v>2023</v>
      </c>
      <c r="C45" s="94" t="s">
        <v>2022</v>
      </c>
      <c r="D45" s="106">
        <f t="shared" ref="D45:E45" si="9">SUM(D46:D49)-D50</f>
        <v>263919</v>
      </c>
      <c r="E45" s="106">
        <f t="shared" si="9"/>
        <v>203029.53</v>
      </c>
      <c r="F45" s="95">
        <f t="shared" si="1"/>
        <v>76.928728132495195</v>
      </c>
      <c r="G45" s="89"/>
      <c r="H45" s="89"/>
      <c r="I45" s="89"/>
      <c r="J45" s="89"/>
      <c r="K45" s="89"/>
      <c r="L45" s="89"/>
      <c r="M45" s="89"/>
      <c r="N45" s="89"/>
      <c r="O45" s="89"/>
      <c r="P45" s="89"/>
      <c r="Q45" s="89"/>
      <c r="R45" s="89"/>
      <c r="S45" s="89"/>
      <c r="T45" s="89"/>
      <c r="U45" s="89"/>
      <c r="V45" s="89"/>
      <c r="W45" s="89"/>
      <c r="X45" s="89"/>
    </row>
    <row r="46" spans="1:24" ht="12.75" customHeight="1" x14ac:dyDescent="0.2">
      <c r="A46" s="93" t="s">
        <v>2024</v>
      </c>
      <c r="B46" s="88" t="s">
        <v>713</v>
      </c>
      <c r="C46" s="94" t="s">
        <v>2024</v>
      </c>
      <c r="D46" s="249">
        <v>0</v>
      </c>
      <c r="E46" s="249">
        <v>0</v>
      </c>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2025</v>
      </c>
      <c r="B47" s="88" t="s">
        <v>2026</v>
      </c>
      <c r="C47" s="94" t="s">
        <v>2025</v>
      </c>
      <c r="D47" s="249">
        <v>3451</v>
      </c>
      <c r="E47" s="249">
        <v>3451</v>
      </c>
      <c r="F47" s="95">
        <f t="shared" si="1"/>
        <v>100</v>
      </c>
      <c r="G47" s="89"/>
      <c r="H47" s="89"/>
      <c r="I47" s="89"/>
      <c r="J47" s="89"/>
      <c r="K47" s="89"/>
      <c r="L47" s="89"/>
      <c r="M47" s="89"/>
      <c r="N47" s="89"/>
      <c r="O47" s="89"/>
      <c r="P47" s="89"/>
      <c r="Q47" s="89"/>
      <c r="R47" s="89"/>
      <c r="S47" s="89"/>
      <c r="T47" s="89"/>
      <c r="U47" s="89"/>
      <c r="V47" s="89"/>
      <c r="W47" s="89"/>
      <c r="X47" s="89"/>
    </row>
    <row r="48" spans="1:24" ht="12.75" customHeight="1" x14ac:dyDescent="0.2">
      <c r="A48" s="93" t="s">
        <v>2027</v>
      </c>
      <c r="B48" s="88" t="s">
        <v>717</v>
      </c>
      <c r="C48" s="94" t="s">
        <v>2027</v>
      </c>
      <c r="D48" s="249">
        <v>98313</v>
      </c>
      <c r="E48" s="249">
        <v>98312.5</v>
      </c>
      <c r="F48" s="95">
        <f t="shared" si="1"/>
        <v>99.999491420259773</v>
      </c>
      <c r="G48" s="89"/>
      <c r="H48" s="89"/>
      <c r="I48" s="89"/>
      <c r="J48" s="89"/>
      <c r="K48" s="89"/>
      <c r="L48" s="89"/>
      <c r="M48" s="89"/>
      <c r="N48" s="89"/>
      <c r="O48" s="89"/>
      <c r="P48" s="89"/>
      <c r="Q48" s="89"/>
      <c r="R48" s="89"/>
      <c r="S48" s="89"/>
      <c r="T48" s="89"/>
      <c r="U48" s="89"/>
      <c r="V48" s="89"/>
      <c r="W48" s="89"/>
      <c r="X48" s="89"/>
    </row>
    <row r="49" spans="1:24" ht="12.75" customHeight="1" x14ac:dyDescent="0.2">
      <c r="A49" s="93" t="s">
        <v>2028</v>
      </c>
      <c r="B49" s="88" t="s">
        <v>719</v>
      </c>
      <c r="C49" s="94" t="s">
        <v>2028</v>
      </c>
      <c r="D49" s="249">
        <v>204750</v>
      </c>
      <c r="E49" s="249">
        <v>223500</v>
      </c>
      <c r="F49" s="95">
        <f t="shared" si="1"/>
        <v>109.15750915750915</v>
      </c>
      <c r="G49" s="89"/>
      <c r="H49" s="89"/>
      <c r="I49" s="89"/>
      <c r="J49" s="89"/>
      <c r="K49" s="89"/>
      <c r="L49" s="89"/>
      <c r="M49" s="89"/>
      <c r="N49" s="89"/>
      <c r="O49" s="89"/>
      <c r="P49" s="89"/>
      <c r="Q49" s="89"/>
      <c r="R49" s="89"/>
      <c r="S49" s="89"/>
      <c r="T49" s="89"/>
      <c r="U49" s="89"/>
      <c r="V49" s="89"/>
      <c r="W49" s="89"/>
      <c r="X49" s="89"/>
    </row>
    <row r="50" spans="1:24" ht="12.75" customHeight="1" x14ac:dyDescent="0.2">
      <c r="A50" s="93" t="s">
        <v>2029</v>
      </c>
      <c r="B50" s="88" t="s">
        <v>2030</v>
      </c>
      <c r="C50" s="94" t="s">
        <v>2029</v>
      </c>
      <c r="D50" s="249">
        <v>42595</v>
      </c>
      <c r="E50" s="249">
        <v>122233.97</v>
      </c>
      <c r="F50" s="95">
        <f t="shared" si="1"/>
        <v>286.96788355440776</v>
      </c>
      <c r="G50" s="89"/>
      <c r="H50" s="89"/>
      <c r="I50" s="89"/>
      <c r="J50" s="89"/>
      <c r="K50" s="89"/>
      <c r="L50" s="89"/>
      <c r="M50" s="89"/>
      <c r="N50" s="89"/>
      <c r="O50" s="89"/>
      <c r="P50" s="89"/>
      <c r="Q50" s="89"/>
      <c r="R50" s="89"/>
      <c r="S50" s="89"/>
      <c r="T50" s="89"/>
      <c r="U50" s="89"/>
      <c r="V50" s="89"/>
      <c r="W50" s="89"/>
      <c r="X50" s="89"/>
    </row>
    <row r="51" spans="1:24" ht="12.75" customHeight="1" x14ac:dyDescent="0.2">
      <c r="A51" s="93" t="s">
        <v>2031</v>
      </c>
      <c r="B51" s="88" t="s">
        <v>2032</v>
      </c>
      <c r="C51" s="94" t="s">
        <v>2031</v>
      </c>
      <c r="D51" s="249">
        <v>0</v>
      </c>
      <c r="E51" s="249">
        <v>0</v>
      </c>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2033</v>
      </c>
      <c r="B52" s="88" t="s">
        <v>2034</v>
      </c>
      <c r="C52" s="94" t="s">
        <v>2033</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2035</v>
      </c>
      <c r="B53" s="88" t="s">
        <v>2036</v>
      </c>
      <c r="C53" s="94" t="s">
        <v>2035</v>
      </c>
      <c r="D53" s="249">
        <v>0</v>
      </c>
      <c r="E53" s="249">
        <v>0</v>
      </c>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2037</v>
      </c>
      <c r="B54" s="88" t="s">
        <v>2038</v>
      </c>
      <c r="C54" s="94" t="s">
        <v>2037</v>
      </c>
      <c r="D54" s="249">
        <v>64100</v>
      </c>
      <c r="E54" s="249">
        <v>73088.490000000005</v>
      </c>
      <c r="F54" s="95">
        <f t="shared" si="1"/>
        <v>114.02260530421218</v>
      </c>
      <c r="G54" s="89"/>
      <c r="H54" s="89"/>
      <c r="I54" s="89"/>
      <c r="J54" s="89"/>
      <c r="K54" s="89"/>
      <c r="L54" s="89"/>
      <c r="M54" s="89"/>
      <c r="N54" s="89"/>
      <c r="O54" s="89"/>
      <c r="P54" s="89"/>
      <c r="Q54" s="89"/>
      <c r="R54" s="89"/>
      <c r="S54" s="89"/>
      <c r="T54" s="89"/>
      <c r="U54" s="89"/>
      <c r="V54" s="89"/>
      <c r="W54" s="89"/>
      <c r="X54" s="89"/>
    </row>
    <row r="55" spans="1:24" ht="12.75" customHeight="1" x14ac:dyDescent="0.2">
      <c r="A55" s="93" t="s">
        <v>2039</v>
      </c>
      <c r="B55" s="88" t="s">
        <v>2040</v>
      </c>
      <c r="C55" s="94" t="s">
        <v>2039</v>
      </c>
      <c r="D55" s="249">
        <v>64100</v>
      </c>
      <c r="E55" s="249">
        <v>73088.490000000005</v>
      </c>
      <c r="F55" s="95">
        <f t="shared" si="1"/>
        <v>114.02260530421218</v>
      </c>
      <c r="G55" s="89"/>
      <c r="H55" s="89"/>
      <c r="I55" s="89"/>
      <c r="J55" s="89"/>
      <c r="K55" s="89"/>
      <c r="L55" s="89"/>
      <c r="M55" s="89"/>
      <c r="N55" s="89"/>
      <c r="O55" s="89"/>
      <c r="P55" s="89"/>
      <c r="Q55" s="89"/>
      <c r="R55" s="89"/>
      <c r="S55" s="89"/>
      <c r="T55" s="89"/>
      <c r="U55" s="89"/>
      <c r="V55" s="89"/>
      <c r="W55" s="89"/>
      <c r="X55" s="89"/>
    </row>
    <row r="56" spans="1:24" ht="12.75" customHeight="1" x14ac:dyDescent="0.2">
      <c r="A56" s="93" t="s">
        <v>2041</v>
      </c>
      <c r="B56" s="88" t="s">
        <v>2042</v>
      </c>
      <c r="C56" s="94" t="s">
        <v>2041</v>
      </c>
      <c r="D56" s="106">
        <f t="shared" ref="D56:E56" si="11">SUM(D57:D62)</f>
        <v>1939468</v>
      </c>
      <c r="E56" s="106">
        <f t="shared" si="11"/>
        <v>2336695.1399999997</v>
      </c>
      <c r="F56" s="95">
        <f t="shared" si="1"/>
        <v>120.48124227881046</v>
      </c>
      <c r="G56" s="89"/>
      <c r="H56" s="89"/>
      <c r="I56" s="89"/>
      <c r="J56" s="89"/>
      <c r="K56" s="89"/>
      <c r="L56" s="89"/>
      <c r="M56" s="89"/>
      <c r="N56" s="89"/>
      <c r="O56" s="89"/>
      <c r="P56" s="89"/>
      <c r="Q56" s="89"/>
      <c r="R56" s="89"/>
      <c r="S56" s="89"/>
      <c r="T56" s="89"/>
      <c r="U56" s="89"/>
      <c r="V56" s="89"/>
      <c r="W56" s="89"/>
      <c r="X56" s="89"/>
    </row>
    <row r="57" spans="1:24" ht="12.75" customHeight="1" x14ac:dyDescent="0.2">
      <c r="A57" s="93" t="s">
        <v>2043</v>
      </c>
      <c r="B57" s="88" t="s">
        <v>2044</v>
      </c>
      <c r="C57" s="94" t="s">
        <v>2043</v>
      </c>
      <c r="D57" s="249">
        <v>1056951</v>
      </c>
      <c r="E57" s="249">
        <v>1454178.43</v>
      </c>
      <c r="F57" s="95">
        <f t="shared" si="1"/>
        <v>137.58238839832688</v>
      </c>
      <c r="G57" s="89"/>
      <c r="H57" s="89"/>
      <c r="I57" s="89"/>
      <c r="J57" s="89"/>
      <c r="K57" s="89"/>
      <c r="L57" s="89"/>
      <c r="M57" s="89"/>
      <c r="N57" s="89"/>
      <c r="O57" s="89"/>
      <c r="P57" s="89"/>
      <c r="Q57" s="89"/>
      <c r="R57" s="89"/>
      <c r="S57" s="89"/>
      <c r="T57" s="89"/>
      <c r="U57" s="89"/>
      <c r="V57" s="89"/>
      <c r="W57" s="89"/>
      <c r="X57" s="89"/>
    </row>
    <row r="58" spans="1:24" ht="12.75" customHeight="1" x14ac:dyDescent="0.2">
      <c r="A58" s="93" t="s">
        <v>2045</v>
      </c>
      <c r="B58" s="88" t="s">
        <v>2046</v>
      </c>
      <c r="C58" s="94" t="s">
        <v>2045</v>
      </c>
      <c r="D58" s="249">
        <v>0</v>
      </c>
      <c r="E58" s="249">
        <v>0</v>
      </c>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2047</v>
      </c>
      <c r="B59" s="88" t="s">
        <v>2048</v>
      </c>
      <c r="C59" s="94" t="s">
        <v>2047</v>
      </c>
      <c r="D59" s="249">
        <v>0</v>
      </c>
      <c r="E59" s="249">
        <v>0</v>
      </c>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2049</v>
      </c>
      <c r="B60" s="88" t="s">
        <v>2050</v>
      </c>
      <c r="C60" s="94" t="s">
        <v>2049</v>
      </c>
      <c r="D60" s="249">
        <v>0</v>
      </c>
      <c r="E60" s="249">
        <v>0</v>
      </c>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2051</v>
      </c>
      <c r="B61" s="88" t="s">
        <v>2052</v>
      </c>
      <c r="C61" s="94" t="s">
        <v>2051</v>
      </c>
      <c r="D61" s="249">
        <v>0</v>
      </c>
      <c r="E61" s="249">
        <v>0</v>
      </c>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2053</v>
      </c>
      <c r="B62" s="88" t="s">
        <v>2054</v>
      </c>
      <c r="C62" s="94" t="s">
        <v>2053</v>
      </c>
      <c r="D62" s="249">
        <v>882517</v>
      </c>
      <c r="E62" s="249">
        <v>882516.71</v>
      </c>
      <c r="F62" s="95">
        <f t="shared" si="1"/>
        <v>99.9999671394432</v>
      </c>
      <c r="G62" s="89"/>
      <c r="H62" s="89"/>
      <c r="I62" s="89"/>
      <c r="J62" s="89"/>
      <c r="K62" s="89"/>
      <c r="L62" s="89"/>
      <c r="M62" s="89"/>
      <c r="N62" s="89"/>
      <c r="O62" s="89"/>
      <c r="P62" s="89"/>
      <c r="Q62" s="89"/>
      <c r="R62" s="89"/>
      <c r="S62" s="89"/>
      <c r="T62" s="89"/>
      <c r="U62" s="89"/>
      <c r="V62" s="89"/>
      <c r="W62" s="89"/>
      <c r="X62" s="89"/>
    </row>
    <row r="63" spans="1:24" ht="12.75" customHeight="1" x14ac:dyDescent="0.2">
      <c r="A63" s="93" t="s">
        <v>2055</v>
      </c>
      <c r="B63" s="88" t="s">
        <v>2056</v>
      </c>
      <c r="C63" s="94" t="s">
        <v>2055</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2057</v>
      </c>
      <c r="B64" s="88" t="s">
        <v>2058</v>
      </c>
      <c r="C64" s="94" t="s">
        <v>2057</v>
      </c>
      <c r="D64" s="249">
        <v>0</v>
      </c>
      <c r="E64" s="249">
        <v>0</v>
      </c>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2059</v>
      </c>
      <c r="B65" s="88" t="s">
        <v>2060</v>
      </c>
      <c r="C65" s="94" t="s">
        <v>2059</v>
      </c>
      <c r="D65" s="249">
        <v>0</v>
      </c>
      <c r="E65" s="249">
        <v>0</v>
      </c>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2061</v>
      </c>
      <c r="B66" s="88" t="s">
        <v>2062</v>
      </c>
      <c r="C66" s="94" t="s">
        <v>2061</v>
      </c>
      <c r="D66" s="249">
        <v>0</v>
      </c>
      <c r="E66" s="249">
        <v>0</v>
      </c>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2063</v>
      </c>
      <c r="B67" s="88" t="s">
        <v>2064</v>
      </c>
      <c r="C67" s="94" t="s">
        <v>2063</v>
      </c>
      <c r="D67" s="249">
        <v>0</v>
      </c>
      <c r="E67" s="249">
        <v>0</v>
      </c>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2065</v>
      </c>
      <c r="B68" s="88" t="s">
        <v>2066</v>
      </c>
      <c r="C68" s="94" t="s">
        <v>2065</v>
      </c>
      <c r="D68" s="106">
        <f t="shared" ref="D68:E68" si="13">D69+D78+D87+D118+D134+D146+D164+D170</f>
        <v>4467804</v>
      </c>
      <c r="E68" s="106">
        <f t="shared" si="13"/>
        <v>4931168.54</v>
      </c>
      <c r="F68" s="95">
        <f t="shared" si="1"/>
        <v>110.37119220091122</v>
      </c>
      <c r="G68" s="89"/>
      <c r="H68" s="89"/>
      <c r="I68" s="89"/>
      <c r="J68" s="89"/>
      <c r="K68" s="89"/>
      <c r="L68" s="89"/>
      <c r="M68" s="89"/>
      <c r="N68" s="89"/>
      <c r="O68" s="89"/>
      <c r="P68" s="89"/>
      <c r="Q68" s="89"/>
      <c r="R68" s="89"/>
      <c r="S68" s="89"/>
      <c r="T68" s="89"/>
      <c r="U68" s="89"/>
      <c r="V68" s="89"/>
      <c r="W68" s="89"/>
      <c r="X68" s="89"/>
    </row>
    <row r="69" spans="1:24" ht="12.75" customHeight="1" x14ac:dyDescent="0.2">
      <c r="A69" s="93" t="s">
        <v>2067</v>
      </c>
      <c r="B69" s="88" t="s">
        <v>2068</v>
      </c>
      <c r="C69" s="94" t="s">
        <v>2067</v>
      </c>
      <c r="D69" s="106">
        <f t="shared" ref="D69:E69" si="14">+D70+D75+D76+D77</f>
        <v>35849</v>
      </c>
      <c r="E69" s="106">
        <f t="shared" si="14"/>
        <v>325917.48000000004</v>
      </c>
      <c r="F69" s="95">
        <f t="shared" si="1"/>
        <v>909.13966916789877</v>
      </c>
      <c r="G69" s="89"/>
      <c r="H69" s="89"/>
      <c r="I69" s="89"/>
      <c r="J69" s="89"/>
      <c r="K69" s="89"/>
      <c r="L69" s="89"/>
      <c r="M69" s="89"/>
      <c r="N69" s="89"/>
      <c r="O69" s="89"/>
      <c r="P69" s="89"/>
      <c r="Q69" s="89"/>
      <c r="R69" s="89"/>
      <c r="S69" s="89"/>
      <c r="T69" s="89"/>
      <c r="U69" s="89"/>
      <c r="V69" s="89"/>
      <c r="W69" s="89"/>
      <c r="X69" s="89"/>
    </row>
    <row r="70" spans="1:24" ht="12.75" customHeight="1" x14ac:dyDescent="0.2">
      <c r="A70" s="93" t="s">
        <v>2069</v>
      </c>
      <c r="B70" s="88" t="s">
        <v>2070</v>
      </c>
      <c r="C70" s="94" t="s">
        <v>2069</v>
      </c>
      <c r="D70" s="106">
        <f t="shared" ref="D70:E70" si="15">SUM(D71:D74)</f>
        <v>35849</v>
      </c>
      <c r="E70" s="106">
        <f t="shared" si="15"/>
        <v>324821.21000000002</v>
      </c>
      <c r="F70" s="95">
        <f t="shared" si="1"/>
        <v>906.08164802365479</v>
      </c>
      <c r="G70" s="89"/>
      <c r="H70" s="89"/>
      <c r="I70" s="89"/>
      <c r="J70" s="89"/>
      <c r="K70" s="89"/>
      <c r="L70" s="89"/>
      <c r="M70" s="89"/>
      <c r="N70" s="89"/>
      <c r="O70" s="89"/>
      <c r="P70" s="89"/>
      <c r="Q70" s="89"/>
      <c r="R70" s="89"/>
      <c r="S70" s="89"/>
      <c r="T70" s="89"/>
      <c r="U70" s="89"/>
      <c r="V70" s="89"/>
      <c r="W70" s="89"/>
      <c r="X70" s="89"/>
    </row>
    <row r="71" spans="1:24" ht="12.75" customHeight="1" x14ac:dyDescent="0.2">
      <c r="A71" s="93" t="s">
        <v>2071</v>
      </c>
      <c r="B71" s="88" t="s">
        <v>2072</v>
      </c>
      <c r="C71" s="94" t="s">
        <v>2071</v>
      </c>
      <c r="D71" s="249">
        <v>0</v>
      </c>
      <c r="E71" s="249">
        <v>0</v>
      </c>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2073</v>
      </c>
      <c r="B72" s="88" t="s">
        <v>2074</v>
      </c>
      <c r="C72" s="94" t="s">
        <v>2073</v>
      </c>
      <c r="D72" s="249">
        <v>35849</v>
      </c>
      <c r="E72" s="249">
        <v>324821.19</v>
      </c>
      <c r="F72" s="95">
        <f t="shared" si="1"/>
        <v>906.08159223409302</v>
      </c>
      <c r="G72" s="89"/>
      <c r="H72" s="89"/>
      <c r="I72" s="89"/>
      <c r="J72" s="89"/>
      <c r="K72" s="89"/>
      <c r="L72" s="89"/>
      <c r="M72" s="89"/>
      <c r="N72" s="89"/>
      <c r="O72" s="89"/>
      <c r="P72" s="89"/>
      <c r="Q72" s="89"/>
      <c r="R72" s="89"/>
      <c r="S72" s="89"/>
      <c r="T72" s="89"/>
      <c r="U72" s="89"/>
      <c r="V72" s="89"/>
      <c r="W72" s="89"/>
      <c r="X72" s="89"/>
    </row>
    <row r="73" spans="1:24" ht="12.75" customHeight="1" x14ac:dyDescent="0.2">
      <c r="A73" s="93" t="s">
        <v>2075</v>
      </c>
      <c r="B73" s="88" t="s">
        <v>2076</v>
      </c>
      <c r="C73" s="94" t="s">
        <v>2075</v>
      </c>
      <c r="D73" s="249">
        <v>0</v>
      </c>
      <c r="E73" s="249">
        <v>0</v>
      </c>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2077</v>
      </c>
      <c r="B74" s="88" t="s">
        <v>2078</v>
      </c>
      <c r="C74" s="94" t="s">
        <v>2077</v>
      </c>
      <c r="D74" s="249">
        <v>0</v>
      </c>
      <c r="E74" s="249">
        <v>0.02</v>
      </c>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2079</v>
      </c>
      <c r="B75" s="88" t="s">
        <v>2080</v>
      </c>
      <c r="C75" s="94" t="s">
        <v>2079</v>
      </c>
      <c r="D75" s="249">
        <v>0</v>
      </c>
      <c r="E75" s="249">
        <v>0</v>
      </c>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2081</v>
      </c>
      <c r="B76" s="88" t="s">
        <v>2082</v>
      </c>
      <c r="C76" s="94" t="s">
        <v>2081</v>
      </c>
      <c r="D76" s="249">
        <v>0</v>
      </c>
      <c r="E76" s="249">
        <v>1096.27</v>
      </c>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2083</v>
      </c>
      <c r="B77" s="88" t="s">
        <v>2084</v>
      </c>
      <c r="C77" s="94" t="s">
        <v>2083</v>
      </c>
      <c r="D77" s="249">
        <v>0</v>
      </c>
      <c r="E77" s="249">
        <v>0</v>
      </c>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2085</v>
      </c>
      <c r="B78" s="88" t="s">
        <v>2086</v>
      </c>
      <c r="C78" s="94" t="s">
        <v>2085</v>
      </c>
      <c r="D78" s="106">
        <f>D79+SUM(D82:D84)-D85+D86</f>
        <v>46750</v>
      </c>
      <c r="E78" s="106">
        <f>E79+SUM(E82:E84)-E85+E86</f>
        <v>56562.83</v>
      </c>
      <c r="F78" s="95">
        <f t="shared" si="1"/>
        <v>120.99001069518718</v>
      </c>
      <c r="G78" s="89"/>
      <c r="H78" s="89"/>
      <c r="I78" s="89"/>
      <c r="J78" s="89"/>
      <c r="K78" s="89"/>
      <c r="L78" s="89"/>
      <c r="M78" s="89"/>
      <c r="N78" s="89"/>
      <c r="O78" s="89"/>
      <c r="P78" s="89"/>
      <c r="Q78" s="89"/>
      <c r="R78" s="89"/>
      <c r="S78" s="89"/>
      <c r="T78" s="89"/>
      <c r="U78" s="89"/>
      <c r="V78" s="89"/>
      <c r="W78" s="89"/>
      <c r="X78" s="89"/>
    </row>
    <row r="79" spans="1:24" ht="12.75" customHeight="1" x14ac:dyDescent="0.2">
      <c r="A79" s="93" t="s">
        <v>2087</v>
      </c>
      <c r="B79" s="88" t="s">
        <v>2088</v>
      </c>
      <c r="C79" s="94" t="s">
        <v>2087</v>
      </c>
      <c r="D79" s="106">
        <f t="shared" ref="D79:E79" si="16">SUM(D80:D81)</f>
        <v>38412</v>
      </c>
      <c r="E79" s="106">
        <f t="shared" si="16"/>
        <v>38411.68</v>
      </c>
      <c r="F79" s="95">
        <f t="shared" si="1"/>
        <v>99.99916692700198</v>
      </c>
      <c r="G79" s="89"/>
      <c r="H79" s="89"/>
      <c r="I79" s="89"/>
      <c r="J79" s="89"/>
      <c r="K79" s="89"/>
      <c r="L79" s="89"/>
      <c r="M79" s="89"/>
      <c r="N79" s="89"/>
      <c r="O79" s="89"/>
      <c r="P79" s="89"/>
      <c r="Q79" s="89"/>
      <c r="R79" s="89"/>
      <c r="S79" s="89"/>
      <c r="T79" s="89"/>
      <c r="U79" s="89"/>
      <c r="V79" s="89"/>
      <c r="W79" s="89"/>
      <c r="X79" s="89"/>
    </row>
    <row r="80" spans="1:24" ht="12.75" customHeight="1" x14ac:dyDescent="0.2">
      <c r="A80" s="93" t="s">
        <v>2089</v>
      </c>
      <c r="B80" s="88" t="s">
        <v>2090</v>
      </c>
      <c r="C80" s="94" t="s">
        <v>2089</v>
      </c>
      <c r="D80" s="249">
        <v>38412</v>
      </c>
      <c r="E80" s="249">
        <v>38411.68</v>
      </c>
      <c r="F80" s="95">
        <f t="shared" si="1"/>
        <v>99.99916692700198</v>
      </c>
      <c r="G80" s="89"/>
      <c r="H80" s="89"/>
      <c r="I80" s="89"/>
      <c r="J80" s="89"/>
      <c r="K80" s="89"/>
      <c r="L80" s="89"/>
      <c r="M80" s="89"/>
      <c r="N80" s="89"/>
      <c r="O80" s="89"/>
      <c r="P80" s="89"/>
      <c r="Q80" s="89"/>
      <c r="R80" s="89"/>
      <c r="S80" s="89"/>
      <c r="T80" s="89"/>
      <c r="U80" s="89"/>
      <c r="V80" s="89"/>
      <c r="W80" s="89"/>
      <c r="X80" s="89"/>
    </row>
    <row r="81" spans="1:24" ht="12.75" customHeight="1" x14ac:dyDescent="0.2">
      <c r="A81" s="93" t="s">
        <v>2091</v>
      </c>
      <c r="B81" s="88" t="s">
        <v>2092</v>
      </c>
      <c r="C81" s="94" t="s">
        <v>2091</v>
      </c>
      <c r="D81" s="249">
        <v>0</v>
      </c>
      <c r="E81" s="249">
        <v>0</v>
      </c>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2093</v>
      </c>
      <c r="B82" s="88" t="s">
        <v>2094</v>
      </c>
      <c r="C82" s="94" t="s">
        <v>2093</v>
      </c>
      <c r="D82" s="249">
        <v>3245</v>
      </c>
      <c r="E82" s="249">
        <v>3244.9</v>
      </c>
      <c r="F82" s="95">
        <f t="shared" si="1"/>
        <v>99.996918335901384</v>
      </c>
      <c r="G82" s="89"/>
      <c r="H82" s="89"/>
      <c r="I82" s="89"/>
      <c r="J82" s="89"/>
      <c r="K82" s="89"/>
      <c r="L82" s="89"/>
      <c r="M82" s="89"/>
      <c r="N82" s="89"/>
      <c r="O82" s="89"/>
      <c r="P82" s="89"/>
      <c r="Q82" s="89"/>
      <c r="R82" s="89"/>
      <c r="S82" s="89"/>
      <c r="T82" s="89"/>
      <c r="U82" s="89"/>
      <c r="V82" s="89"/>
      <c r="W82" s="89"/>
      <c r="X82" s="89"/>
    </row>
    <row r="83" spans="1:24" ht="12.75" customHeight="1" x14ac:dyDescent="0.2">
      <c r="A83" s="93" t="s">
        <v>2095</v>
      </c>
      <c r="B83" s="88" t="s">
        <v>2096</v>
      </c>
      <c r="C83" s="94" t="s">
        <v>2095</v>
      </c>
      <c r="D83" s="249">
        <v>2</v>
      </c>
      <c r="E83" s="249">
        <v>1</v>
      </c>
      <c r="F83" s="95">
        <f t="shared" si="1"/>
        <v>50</v>
      </c>
      <c r="G83" s="89"/>
      <c r="H83" s="89"/>
      <c r="I83" s="89"/>
      <c r="J83" s="89"/>
      <c r="K83" s="89"/>
      <c r="L83" s="89"/>
      <c r="M83" s="89"/>
      <c r="N83" s="89"/>
      <c r="O83" s="89"/>
      <c r="P83" s="89"/>
      <c r="Q83" s="89"/>
      <c r="R83" s="89"/>
      <c r="S83" s="89"/>
      <c r="T83" s="89"/>
      <c r="U83" s="89"/>
      <c r="V83" s="89"/>
      <c r="W83" s="89"/>
      <c r="X83" s="89"/>
    </row>
    <row r="84" spans="1:24" ht="12.75" customHeight="1" x14ac:dyDescent="0.2">
      <c r="A84" s="93" t="s">
        <v>2097</v>
      </c>
      <c r="B84" s="88" t="s">
        <v>2098</v>
      </c>
      <c r="C84" s="94" t="s">
        <v>2097</v>
      </c>
      <c r="D84" s="249">
        <v>4908</v>
      </c>
      <c r="E84" s="249">
        <v>4907.8900000000003</v>
      </c>
      <c r="F84" s="95">
        <f t="shared" si="1"/>
        <v>99.9977587612062</v>
      </c>
      <c r="G84" s="89"/>
      <c r="H84" s="89"/>
      <c r="I84" s="89"/>
      <c r="J84" s="89"/>
      <c r="K84" s="89"/>
      <c r="L84" s="89"/>
      <c r="M84" s="89"/>
      <c r="N84" s="89"/>
      <c r="O84" s="89"/>
      <c r="P84" s="89"/>
      <c r="Q84" s="89"/>
      <c r="R84" s="89"/>
      <c r="S84" s="89"/>
      <c r="T84" s="89"/>
      <c r="U84" s="89"/>
      <c r="V84" s="89"/>
      <c r="W84" s="89"/>
      <c r="X84" s="89"/>
    </row>
    <row r="85" spans="1:24" ht="24" x14ac:dyDescent="0.2">
      <c r="A85" s="93" t="s">
        <v>2099</v>
      </c>
      <c r="B85" s="88" t="s">
        <v>2100</v>
      </c>
      <c r="C85" s="94" t="s">
        <v>2099</v>
      </c>
      <c r="D85" s="249">
        <v>0</v>
      </c>
      <c r="E85" s="249">
        <v>0</v>
      </c>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2101</v>
      </c>
      <c r="B86" s="88" t="s">
        <v>2102</v>
      </c>
      <c r="C86" s="94" t="s">
        <v>2101</v>
      </c>
      <c r="D86" s="249">
        <v>183</v>
      </c>
      <c r="E86" s="249">
        <v>9997.36</v>
      </c>
      <c r="F86" s="95">
        <f t="shared" si="1"/>
        <v>5463.0382513661207</v>
      </c>
      <c r="G86" s="89"/>
      <c r="H86" s="89"/>
      <c r="I86" s="89"/>
      <c r="J86" s="89"/>
      <c r="K86" s="89"/>
      <c r="L86" s="89"/>
      <c r="M86" s="89"/>
      <c r="N86" s="89"/>
      <c r="O86" s="89"/>
      <c r="P86" s="89"/>
      <c r="Q86" s="89"/>
      <c r="R86" s="89"/>
      <c r="S86" s="89"/>
      <c r="T86" s="89"/>
      <c r="U86" s="89"/>
      <c r="V86" s="89"/>
      <c r="W86" s="89"/>
      <c r="X86" s="89"/>
    </row>
    <row r="87" spans="1:24" ht="12.75" customHeight="1" x14ac:dyDescent="0.2">
      <c r="A87" s="93" t="s">
        <v>2103</v>
      </c>
      <c r="B87" s="88" t="s">
        <v>2104</v>
      </c>
      <c r="C87" s="94" t="s">
        <v>2103</v>
      </c>
      <c r="D87" s="106">
        <f t="shared" ref="D87:E87" si="17">D88+D106-D117</f>
        <v>175000</v>
      </c>
      <c r="E87" s="106">
        <f t="shared" si="17"/>
        <v>93000</v>
      </c>
      <c r="F87" s="95">
        <f t="shared" si="1"/>
        <v>53.142857142857146</v>
      </c>
      <c r="G87" s="89"/>
      <c r="H87" s="89"/>
      <c r="I87" s="89"/>
      <c r="J87" s="89"/>
      <c r="K87" s="89"/>
      <c r="L87" s="89"/>
      <c r="M87" s="89"/>
      <c r="N87" s="89"/>
      <c r="O87" s="89"/>
      <c r="P87" s="89"/>
      <c r="Q87" s="89"/>
      <c r="R87" s="89"/>
      <c r="S87" s="89"/>
      <c r="T87" s="89"/>
      <c r="U87" s="89"/>
      <c r="V87" s="89"/>
      <c r="W87" s="89"/>
      <c r="X87" s="89"/>
    </row>
    <row r="88" spans="1:24" ht="36" x14ac:dyDescent="0.2">
      <c r="A88" s="93"/>
      <c r="B88" s="88" t="s">
        <v>2105</v>
      </c>
      <c r="C88" s="94" t="s">
        <v>2106</v>
      </c>
      <c r="D88" s="106">
        <f t="shared" ref="D88:E88" si="18">SUM(D89:D105)</f>
        <v>175000</v>
      </c>
      <c r="E88" s="106">
        <f t="shared" si="18"/>
        <v>93000</v>
      </c>
      <c r="F88" s="95">
        <f t="shared" si="1"/>
        <v>53.142857142857146</v>
      </c>
      <c r="G88" s="89"/>
      <c r="H88" s="89"/>
      <c r="I88" s="89"/>
      <c r="J88" s="89"/>
      <c r="K88" s="89"/>
      <c r="L88" s="89"/>
      <c r="M88" s="89"/>
      <c r="N88" s="89"/>
      <c r="O88" s="89"/>
      <c r="P88" s="89"/>
      <c r="Q88" s="89"/>
      <c r="R88" s="89"/>
      <c r="S88" s="89"/>
      <c r="T88" s="89"/>
      <c r="U88" s="89"/>
      <c r="V88" s="89"/>
      <c r="W88" s="89"/>
      <c r="X88" s="89"/>
    </row>
    <row r="89" spans="1:24" ht="12.75" customHeight="1" x14ac:dyDescent="0.2">
      <c r="A89" s="93" t="s">
        <v>2107</v>
      </c>
      <c r="B89" s="88" t="s">
        <v>2108</v>
      </c>
      <c r="C89" s="94" t="s">
        <v>2107</v>
      </c>
      <c r="D89" s="249">
        <v>175000</v>
      </c>
      <c r="E89" s="249">
        <v>93000</v>
      </c>
      <c r="F89" s="95">
        <f t="shared" si="1"/>
        <v>53.142857142857146</v>
      </c>
      <c r="G89" s="89"/>
      <c r="H89" s="89"/>
      <c r="I89" s="89"/>
      <c r="J89" s="89"/>
      <c r="K89" s="89"/>
      <c r="L89" s="89"/>
      <c r="M89" s="89"/>
      <c r="N89" s="89"/>
      <c r="O89" s="89"/>
      <c r="P89" s="89"/>
      <c r="Q89" s="89"/>
      <c r="R89" s="89"/>
      <c r="S89" s="89"/>
      <c r="T89" s="89"/>
      <c r="U89" s="89"/>
      <c r="V89" s="89"/>
      <c r="W89" s="89"/>
      <c r="X89" s="89"/>
    </row>
    <row r="90" spans="1:24" ht="12.75" customHeight="1" x14ac:dyDescent="0.2">
      <c r="A90" s="93" t="s">
        <v>2109</v>
      </c>
      <c r="B90" s="88" t="s">
        <v>2110</v>
      </c>
      <c r="C90" s="94" t="s">
        <v>2109</v>
      </c>
      <c r="D90" s="249">
        <v>0</v>
      </c>
      <c r="E90" s="249">
        <v>0</v>
      </c>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2111</v>
      </c>
      <c r="B91" s="88" t="s">
        <v>2112</v>
      </c>
      <c r="C91" s="94" t="s">
        <v>2111</v>
      </c>
      <c r="D91" s="249">
        <v>0</v>
      </c>
      <c r="E91" s="249">
        <v>0</v>
      </c>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2113</v>
      </c>
      <c r="B92" s="88" t="s">
        <v>2114</v>
      </c>
      <c r="C92" s="94" t="s">
        <v>2113</v>
      </c>
      <c r="D92" s="249">
        <v>0</v>
      </c>
      <c r="E92" s="249">
        <v>0</v>
      </c>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2115</v>
      </c>
      <c r="B93" s="88" t="s">
        <v>2116</v>
      </c>
      <c r="C93" s="94" t="s">
        <v>2115</v>
      </c>
      <c r="D93" s="249">
        <v>0</v>
      </c>
      <c r="E93" s="249">
        <v>0</v>
      </c>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2117</v>
      </c>
      <c r="B94" s="88" t="s">
        <v>2118</v>
      </c>
      <c r="C94" s="94" t="s">
        <v>2117</v>
      </c>
      <c r="D94" s="249">
        <v>0</v>
      </c>
      <c r="E94" s="249">
        <v>0</v>
      </c>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2119</v>
      </c>
      <c r="B95" s="88" t="s">
        <v>2120</v>
      </c>
      <c r="C95" s="94" t="s">
        <v>2119</v>
      </c>
      <c r="D95" s="249">
        <v>0</v>
      </c>
      <c r="E95" s="249">
        <v>0</v>
      </c>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2121</v>
      </c>
      <c r="B96" s="88" t="s">
        <v>2122</v>
      </c>
      <c r="C96" s="94" t="s">
        <v>2121</v>
      </c>
      <c r="D96" s="249">
        <v>0</v>
      </c>
      <c r="E96" s="249">
        <v>0</v>
      </c>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2123</v>
      </c>
      <c r="B97" s="88" t="s">
        <v>2124</v>
      </c>
      <c r="C97" s="94" t="s">
        <v>2123</v>
      </c>
      <c r="D97" s="249">
        <v>0</v>
      </c>
      <c r="E97" s="249">
        <v>0</v>
      </c>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2125</v>
      </c>
      <c r="B98" s="88" t="s">
        <v>2126</v>
      </c>
      <c r="C98" s="94" t="s">
        <v>2125</v>
      </c>
      <c r="D98" s="249">
        <v>0</v>
      </c>
      <c r="E98" s="249">
        <v>0</v>
      </c>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2127</v>
      </c>
      <c r="B99" s="88" t="s">
        <v>2128</v>
      </c>
      <c r="C99" s="94" t="s">
        <v>2127</v>
      </c>
      <c r="D99" s="249">
        <v>0</v>
      </c>
      <c r="E99" s="249">
        <v>0</v>
      </c>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2129</v>
      </c>
      <c r="B100" s="88" t="s">
        <v>2130</v>
      </c>
      <c r="C100" s="94" t="s">
        <v>2129</v>
      </c>
      <c r="D100" s="249">
        <v>0</v>
      </c>
      <c r="E100" s="249">
        <v>0</v>
      </c>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2131</v>
      </c>
      <c r="B101" s="88" t="s">
        <v>2132</v>
      </c>
      <c r="C101" s="94" t="s">
        <v>2131</v>
      </c>
      <c r="D101" s="249">
        <v>0</v>
      </c>
      <c r="E101" s="249">
        <v>0</v>
      </c>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2133</v>
      </c>
      <c r="B102" s="88" t="s">
        <v>2134</v>
      </c>
      <c r="C102" s="94" t="s">
        <v>2133</v>
      </c>
      <c r="D102" s="249">
        <v>0</v>
      </c>
      <c r="E102" s="249">
        <v>0</v>
      </c>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2135</v>
      </c>
      <c r="B103" s="88" t="s">
        <v>2136</v>
      </c>
      <c r="C103" s="94" t="s">
        <v>2135</v>
      </c>
      <c r="D103" s="249">
        <v>0</v>
      </c>
      <c r="E103" s="249">
        <v>0</v>
      </c>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2137</v>
      </c>
      <c r="B104" s="88" t="s">
        <v>2138</v>
      </c>
      <c r="C104" s="94" t="s">
        <v>2137</v>
      </c>
      <c r="D104" s="249">
        <v>0</v>
      </c>
      <c r="E104" s="249">
        <v>0</v>
      </c>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2139</v>
      </c>
      <c r="B105" s="88" t="s">
        <v>2140</v>
      </c>
      <c r="C105" s="94" t="s">
        <v>2139</v>
      </c>
      <c r="D105" s="249">
        <v>0</v>
      </c>
      <c r="E105" s="249">
        <v>0</v>
      </c>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2141</v>
      </c>
      <c r="C106" s="94" t="s">
        <v>2142</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2143</v>
      </c>
      <c r="B107" s="88" t="s">
        <v>2144</v>
      </c>
      <c r="C107" s="94" t="s">
        <v>2143</v>
      </c>
      <c r="D107" s="249">
        <v>0</v>
      </c>
      <c r="E107" s="249">
        <v>0</v>
      </c>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2145</v>
      </c>
      <c r="B108" s="88" t="s">
        <v>2146</v>
      </c>
      <c r="C108" s="94" t="s">
        <v>2145</v>
      </c>
      <c r="D108" s="249">
        <v>0</v>
      </c>
      <c r="E108" s="249">
        <v>0</v>
      </c>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2147</v>
      </c>
      <c r="B109" s="88" t="s">
        <v>2148</v>
      </c>
      <c r="C109" s="94" t="s">
        <v>2147</v>
      </c>
      <c r="D109" s="249">
        <v>0</v>
      </c>
      <c r="E109" s="249">
        <v>0</v>
      </c>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2149</v>
      </c>
      <c r="B110" s="88" t="s">
        <v>2150</v>
      </c>
      <c r="C110" s="94" t="s">
        <v>2149</v>
      </c>
      <c r="D110" s="249">
        <v>0</v>
      </c>
      <c r="E110" s="249">
        <v>0</v>
      </c>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2151</v>
      </c>
      <c r="B111" s="88" t="s">
        <v>2152</v>
      </c>
      <c r="C111" s="94" t="s">
        <v>2151</v>
      </c>
      <c r="D111" s="249">
        <v>0</v>
      </c>
      <c r="E111" s="249">
        <v>0</v>
      </c>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2153</v>
      </c>
      <c r="B112" s="88" t="s">
        <v>2154</v>
      </c>
      <c r="C112" s="94" t="s">
        <v>2153</v>
      </c>
      <c r="D112" s="249">
        <v>0</v>
      </c>
      <c r="E112" s="249">
        <v>0</v>
      </c>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2155</v>
      </c>
      <c r="B113" s="88" t="s">
        <v>2156</v>
      </c>
      <c r="C113" s="94" t="s">
        <v>2155</v>
      </c>
      <c r="D113" s="249">
        <v>0</v>
      </c>
      <c r="E113" s="249">
        <v>0</v>
      </c>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2157</v>
      </c>
      <c r="B114" s="88" t="s">
        <v>2158</v>
      </c>
      <c r="C114" s="94" t="s">
        <v>2157</v>
      </c>
      <c r="D114" s="249">
        <v>0</v>
      </c>
      <c r="E114" s="249">
        <v>0</v>
      </c>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2159</v>
      </c>
      <c r="B115" s="88" t="s">
        <v>2160</v>
      </c>
      <c r="C115" s="94" t="s">
        <v>2159</v>
      </c>
      <c r="D115" s="249">
        <v>0</v>
      </c>
      <c r="E115" s="249">
        <v>0</v>
      </c>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2161</v>
      </c>
      <c r="B116" s="88" t="s">
        <v>2162</v>
      </c>
      <c r="C116" s="94" t="s">
        <v>2161</v>
      </c>
      <c r="D116" s="249">
        <v>0</v>
      </c>
      <c r="E116" s="249">
        <v>0</v>
      </c>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2163</v>
      </c>
      <c r="B117" s="88" t="s">
        <v>2164</v>
      </c>
      <c r="C117" s="94" t="s">
        <v>2163</v>
      </c>
      <c r="D117" s="249">
        <v>0</v>
      </c>
      <c r="E117" s="249">
        <v>0</v>
      </c>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2165</v>
      </c>
      <c r="B118" s="88" t="s">
        <v>2166</v>
      </c>
      <c r="C118" s="94" t="s">
        <v>2165</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2167</v>
      </c>
      <c r="C119" s="94" t="s">
        <v>2168</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2169</v>
      </c>
      <c r="B120" s="88" t="s">
        <v>2170</v>
      </c>
      <c r="C120" s="94" t="s">
        <v>2169</v>
      </c>
      <c r="D120" s="249">
        <v>0</v>
      </c>
      <c r="E120" s="249">
        <v>0</v>
      </c>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2171</v>
      </c>
      <c r="B121" s="88" t="s">
        <v>2172</v>
      </c>
      <c r="C121" s="94" t="s">
        <v>2171</v>
      </c>
      <c r="D121" s="249">
        <v>0</v>
      </c>
      <c r="E121" s="249">
        <v>0</v>
      </c>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2173</v>
      </c>
      <c r="B122" s="88" t="s">
        <v>2174</v>
      </c>
      <c r="C122" s="94" t="s">
        <v>2173</v>
      </c>
      <c r="D122" s="249">
        <v>0</v>
      </c>
      <c r="E122" s="249">
        <v>0</v>
      </c>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2175</v>
      </c>
      <c r="B123" s="88" t="s">
        <v>2176</v>
      </c>
      <c r="C123" s="94" t="s">
        <v>2175</v>
      </c>
      <c r="D123" s="249">
        <v>0</v>
      </c>
      <c r="E123" s="249">
        <v>0</v>
      </c>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2177</v>
      </c>
      <c r="B124" s="88" t="s">
        <v>2178</v>
      </c>
      <c r="C124" s="94" t="s">
        <v>2177</v>
      </c>
      <c r="D124" s="249">
        <v>0</v>
      </c>
      <c r="E124" s="249">
        <v>0</v>
      </c>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2179</v>
      </c>
      <c r="B125" s="88" t="s">
        <v>2180</v>
      </c>
      <c r="C125" s="94" t="s">
        <v>2179</v>
      </c>
      <c r="D125" s="249">
        <v>0</v>
      </c>
      <c r="E125" s="249">
        <v>0</v>
      </c>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2181</v>
      </c>
      <c r="C126" s="94" t="s">
        <v>2182</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2183</v>
      </c>
      <c r="B127" s="88" t="s">
        <v>2170</v>
      </c>
      <c r="C127" s="94" t="s">
        <v>2183</v>
      </c>
      <c r="D127" s="249">
        <v>0</v>
      </c>
      <c r="E127" s="249">
        <v>0</v>
      </c>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2184</v>
      </c>
      <c r="B128" s="88" t="s">
        <v>2172</v>
      </c>
      <c r="C128" s="94" t="s">
        <v>2184</v>
      </c>
      <c r="D128" s="249">
        <v>0</v>
      </c>
      <c r="E128" s="249">
        <v>0</v>
      </c>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2185</v>
      </c>
      <c r="B129" s="88" t="s">
        <v>2174</v>
      </c>
      <c r="C129" s="94" t="s">
        <v>2185</v>
      </c>
      <c r="D129" s="249">
        <v>0</v>
      </c>
      <c r="E129" s="249">
        <v>0</v>
      </c>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2186</v>
      </c>
      <c r="B130" s="88" t="s">
        <v>2176</v>
      </c>
      <c r="C130" s="94" t="s">
        <v>2186</v>
      </c>
      <c r="D130" s="249">
        <v>0</v>
      </c>
      <c r="E130" s="249">
        <v>0</v>
      </c>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2187</v>
      </c>
      <c r="B131" s="88" t="s">
        <v>2178</v>
      </c>
      <c r="C131" s="94" t="s">
        <v>2187</v>
      </c>
      <c r="D131" s="249">
        <v>0</v>
      </c>
      <c r="E131" s="249">
        <v>0</v>
      </c>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2188</v>
      </c>
      <c r="B132" s="88" t="s">
        <v>2180</v>
      </c>
      <c r="C132" s="94" t="s">
        <v>2188</v>
      </c>
      <c r="D132" s="249">
        <v>0</v>
      </c>
      <c r="E132" s="249">
        <v>0</v>
      </c>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2189</v>
      </c>
      <c r="B133" s="88" t="s">
        <v>2190</v>
      </c>
      <c r="C133" s="94" t="s">
        <v>2189</v>
      </c>
      <c r="D133" s="249">
        <v>0</v>
      </c>
      <c r="E133" s="249">
        <v>0</v>
      </c>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2191</v>
      </c>
      <c r="B134" s="88" t="s">
        <v>2192</v>
      </c>
      <c r="C134" s="94" t="s">
        <v>2191</v>
      </c>
      <c r="D134" s="106">
        <f t="shared" ref="D134:E134" si="23">D135+D142-D145</f>
        <v>3061730</v>
      </c>
      <c r="E134" s="106">
        <f t="shared" si="23"/>
        <v>3061730</v>
      </c>
      <c r="F134" s="95">
        <f t="shared" si="1"/>
        <v>100</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2193</v>
      </c>
      <c r="C135" s="94" t="s">
        <v>2194</v>
      </c>
      <c r="D135" s="106">
        <f t="shared" ref="D135:E135" si="24">SUM(D136:D141)</f>
        <v>3061730</v>
      </c>
      <c r="E135" s="106">
        <f t="shared" si="24"/>
        <v>3061730</v>
      </c>
      <c r="F135" s="95">
        <f t="shared" si="1"/>
        <v>100</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2195</v>
      </c>
      <c r="B136" s="88" t="s">
        <v>949</v>
      </c>
      <c r="C136" s="94" t="s">
        <v>2195</v>
      </c>
      <c r="D136" s="249">
        <v>0</v>
      </c>
      <c r="E136" s="249">
        <v>0</v>
      </c>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2196</v>
      </c>
      <c r="B137" s="88" t="s">
        <v>951</v>
      </c>
      <c r="C137" s="94" t="s">
        <v>2196</v>
      </c>
      <c r="D137" s="249">
        <v>0</v>
      </c>
      <c r="E137" s="249">
        <v>0</v>
      </c>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2197</v>
      </c>
      <c r="B138" s="88" t="s">
        <v>953</v>
      </c>
      <c r="C138" s="94" t="s">
        <v>2197</v>
      </c>
      <c r="D138" s="249">
        <v>0</v>
      </c>
      <c r="E138" s="249">
        <v>0</v>
      </c>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2198</v>
      </c>
      <c r="B139" s="88" t="s">
        <v>1165</v>
      </c>
      <c r="C139" s="94" t="s">
        <v>2198</v>
      </c>
      <c r="D139" s="249">
        <v>3061730</v>
      </c>
      <c r="E139" s="249">
        <v>3061730</v>
      </c>
      <c r="F139" s="95">
        <f t="shared" si="1"/>
        <v>100</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2199</v>
      </c>
      <c r="B140" s="233" t="s">
        <v>1169</v>
      </c>
      <c r="C140" s="94" t="s">
        <v>2199</v>
      </c>
      <c r="D140" s="249">
        <v>0</v>
      </c>
      <c r="E140" s="249">
        <v>0</v>
      </c>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2200</v>
      </c>
      <c r="B141" s="88" t="s">
        <v>1175</v>
      </c>
      <c r="C141" s="94" t="s">
        <v>2200</v>
      </c>
      <c r="D141" s="249">
        <v>0</v>
      </c>
      <c r="E141" s="249">
        <v>0</v>
      </c>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2201</v>
      </c>
      <c r="C142" s="94" t="s">
        <v>2202</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2203</v>
      </c>
      <c r="B143" s="88" t="s">
        <v>1171</v>
      </c>
      <c r="C143" s="94" t="s">
        <v>2203</v>
      </c>
      <c r="D143" s="249">
        <v>0</v>
      </c>
      <c r="E143" s="249">
        <v>0</v>
      </c>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2204</v>
      </c>
      <c r="B144" s="88" t="s">
        <v>967</v>
      </c>
      <c r="C144" s="94" t="s">
        <v>2204</v>
      </c>
      <c r="D144" s="249">
        <v>0</v>
      </c>
      <c r="E144" s="249">
        <v>0</v>
      </c>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2205</v>
      </c>
      <c r="B145" s="88" t="s">
        <v>2206</v>
      </c>
      <c r="C145" s="94" t="s">
        <v>2205</v>
      </c>
      <c r="D145" s="249">
        <v>0</v>
      </c>
      <c r="E145" s="249">
        <v>0</v>
      </c>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2207</v>
      </c>
      <c r="B146" s="88" t="s">
        <v>2208</v>
      </c>
      <c r="C146" s="94" t="s">
        <v>2207</v>
      </c>
      <c r="D146" s="106">
        <f t="shared" ref="D146:E146" si="26">SUM(D147:D149)+SUM(D158:D162)-D163</f>
        <v>1117397</v>
      </c>
      <c r="E146" s="106">
        <f t="shared" si="26"/>
        <v>1385737.84</v>
      </c>
      <c r="F146" s="95">
        <f t="shared" si="1"/>
        <v>124.0148165781723</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2209</v>
      </c>
      <c r="B147" s="88" t="s">
        <v>2210</v>
      </c>
      <c r="C147" s="94" t="s">
        <v>2209</v>
      </c>
      <c r="D147" s="249">
        <v>92055</v>
      </c>
      <c r="E147" s="249">
        <v>92055.09</v>
      </c>
      <c r="F147" s="95">
        <f t="shared" si="1"/>
        <v>100.00009776763892</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2211</v>
      </c>
      <c r="B148" s="88" t="s">
        <v>2212</v>
      </c>
      <c r="C148" s="94" t="s">
        <v>2211</v>
      </c>
      <c r="D148" s="249">
        <v>0</v>
      </c>
      <c r="E148" s="249">
        <v>0</v>
      </c>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2213</v>
      </c>
      <c r="B149" s="88" t="s">
        <v>2214</v>
      </c>
      <c r="C149" s="94" t="s">
        <v>2213</v>
      </c>
      <c r="D149" s="106">
        <f t="shared" ref="D149:E149" si="27">SUM(D150:D157)</f>
        <v>181180</v>
      </c>
      <c r="E149" s="106">
        <f t="shared" si="27"/>
        <v>0</v>
      </c>
      <c r="F149" s="95">
        <f t="shared" si="1"/>
        <v>0</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2215</v>
      </c>
      <c r="B150" s="88" t="s">
        <v>2216</v>
      </c>
      <c r="C150" s="94" t="s">
        <v>2215</v>
      </c>
      <c r="D150" s="249">
        <v>0</v>
      </c>
      <c r="E150" s="249">
        <v>0</v>
      </c>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2217</v>
      </c>
      <c r="B151" s="88" t="s">
        <v>2218</v>
      </c>
      <c r="C151" s="94" t="s">
        <v>2217</v>
      </c>
      <c r="D151" s="249">
        <v>0</v>
      </c>
      <c r="E151" s="249">
        <v>0</v>
      </c>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2219</v>
      </c>
      <c r="B152" s="88" t="s">
        <v>2220</v>
      </c>
      <c r="C152" s="94" t="s">
        <v>2219</v>
      </c>
      <c r="D152" s="249">
        <v>25707</v>
      </c>
      <c r="E152" s="249">
        <v>0</v>
      </c>
      <c r="F152" s="95">
        <f t="shared" si="1"/>
        <v>0</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2221</v>
      </c>
      <c r="B153" s="88" t="s">
        <v>2222</v>
      </c>
      <c r="C153" s="94" t="s">
        <v>2221</v>
      </c>
      <c r="D153" s="249">
        <v>9800</v>
      </c>
      <c r="E153" s="249">
        <v>0</v>
      </c>
      <c r="F153" s="95">
        <f t="shared" si="1"/>
        <v>0</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2223</v>
      </c>
      <c r="B154" s="88" t="s">
        <v>2224</v>
      </c>
      <c r="C154" s="94" t="s">
        <v>2223</v>
      </c>
      <c r="D154" s="249">
        <v>0</v>
      </c>
      <c r="E154" s="249">
        <v>0</v>
      </c>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2225</v>
      </c>
      <c r="B155" s="88" t="s">
        <v>2226</v>
      </c>
      <c r="C155" s="94" t="s">
        <v>2225</v>
      </c>
      <c r="D155" s="249">
        <v>0</v>
      </c>
      <c r="E155" s="249">
        <v>0</v>
      </c>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2227</v>
      </c>
      <c r="B156" s="88" t="s">
        <v>2228</v>
      </c>
      <c r="C156" s="94" t="s">
        <v>2227</v>
      </c>
      <c r="D156" s="249">
        <v>0</v>
      </c>
      <c r="E156" s="249">
        <v>0</v>
      </c>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2229</v>
      </c>
      <c r="B157" s="88" t="s">
        <v>2230</v>
      </c>
      <c r="C157" s="94" t="s">
        <v>2229</v>
      </c>
      <c r="D157" s="249">
        <v>145673</v>
      </c>
      <c r="E157" s="249">
        <v>0</v>
      </c>
      <c r="F157" s="95">
        <f t="shared" si="1"/>
        <v>0</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2231</v>
      </c>
      <c r="B158" s="88" t="s">
        <v>2232</v>
      </c>
      <c r="C158" s="94" t="s">
        <v>2231</v>
      </c>
      <c r="D158" s="249">
        <v>266351</v>
      </c>
      <c r="E158" s="249">
        <v>299225.03000000003</v>
      </c>
      <c r="F158" s="95">
        <f t="shared" si="1"/>
        <v>112.34237153230137</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2233</v>
      </c>
      <c r="B159" s="233" t="s">
        <v>2234</v>
      </c>
      <c r="C159" s="94" t="s">
        <v>2233</v>
      </c>
      <c r="D159" s="249">
        <v>577682</v>
      </c>
      <c r="E159" s="249">
        <v>994328.48</v>
      </c>
      <c r="F159" s="95">
        <f t="shared" si="1"/>
        <v>172.12384668381566</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2235</v>
      </c>
      <c r="B160" s="88" t="s">
        <v>2236</v>
      </c>
      <c r="C160" s="94" t="s">
        <v>2235</v>
      </c>
      <c r="D160" s="249">
        <v>129</v>
      </c>
      <c r="E160" s="249">
        <v>129.24</v>
      </c>
      <c r="F160" s="95">
        <f t="shared" si="1"/>
        <v>100.18604651162792</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2237</v>
      </c>
      <c r="B161" s="88" t="s">
        <v>2238</v>
      </c>
      <c r="C161" s="94" t="s">
        <v>2237</v>
      </c>
      <c r="D161" s="249">
        <v>0</v>
      </c>
      <c r="E161" s="249">
        <v>0</v>
      </c>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2239</v>
      </c>
      <c r="B162" s="88" t="s">
        <v>2240</v>
      </c>
      <c r="C162" s="94" t="s">
        <v>2239</v>
      </c>
      <c r="D162" s="249">
        <v>0</v>
      </c>
      <c r="E162" s="249">
        <v>0</v>
      </c>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2241</v>
      </c>
      <c r="B163" s="88" t="s">
        <v>2242</v>
      </c>
      <c r="C163" s="94" t="s">
        <v>2241</v>
      </c>
      <c r="D163" s="249">
        <v>0</v>
      </c>
      <c r="E163" s="249">
        <v>0</v>
      </c>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2243</v>
      </c>
      <c r="B164" s="88" t="s">
        <v>2244</v>
      </c>
      <c r="C164" s="94" t="s">
        <v>2243</v>
      </c>
      <c r="D164" s="106">
        <f t="shared" ref="D164:E164" si="28">SUM(D165:D168)-D169</f>
        <v>31078</v>
      </c>
      <c r="E164" s="106">
        <f t="shared" si="28"/>
        <v>8220.39</v>
      </c>
      <c r="F164" s="95">
        <f t="shared" si="1"/>
        <v>26.450833386961836</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2245</v>
      </c>
      <c r="B165" s="88" t="s">
        <v>2246</v>
      </c>
      <c r="C165" s="94" t="s">
        <v>2245</v>
      </c>
      <c r="D165" s="249">
        <v>0</v>
      </c>
      <c r="E165" s="249">
        <v>0</v>
      </c>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2247</v>
      </c>
      <c r="B166" s="88" t="s">
        <v>2248</v>
      </c>
      <c r="C166" s="94" t="s">
        <v>2247</v>
      </c>
      <c r="D166" s="249">
        <v>31078</v>
      </c>
      <c r="E166" s="249">
        <v>8220.39</v>
      </c>
      <c r="F166" s="95">
        <f t="shared" si="1"/>
        <v>26.450833386961836</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2249</v>
      </c>
      <c r="B167" s="88" t="s">
        <v>2250</v>
      </c>
      <c r="C167" s="94" t="s">
        <v>2249</v>
      </c>
      <c r="D167" s="249">
        <v>0</v>
      </c>
      <c r="E167" s="249">
        <v>0</v>
      </c>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2251</v>
      </c>
      <c r="B168" s="88" t="s">
        <v>2252</v>
      </c>
      <c r="C168" s="94" t="s">
        <v>2251</v>
      </c>
      <c r="D168" s="249">
        <v>0</v>
      </c>
      <c r="E168" s="249">
        <v>0</v>
      </c>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2253</v>
      </c>
      <c r="B169" s="88" t="s">
        <v>2254</v>
      </c>
      <c r="C169" s="94" t="s">
        <v>2253</v>
      </c>
      <c r="D169" s="249">
        <v>0</v>
      </c>
      <c r="E169" s="249">
        <v>0</v>
      </c>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1286</v>
      </c>
      <c r="B170" s="88" t="s">
        <v>2255</v>
      </c>
      <c r="C170" s="94" t="s">
        <v>1286</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2256</v>
      </c>
      <c r="B171" s="88" t="s">
        <v>2257</v>
      </c>
      <c r="C171" s="94" t="s">
        <v>2256</v>
      </c>
      <c r="D171" s="249">
        <v>0</v>
      </c>
      <c r="E171" s="249">
        <v>0</v>
      </c>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2258</v>
      </c>
      <c r="B172" s="88" t="s">
        <v>2259</v>
      </c>
      <c r="C172" s="94" t="s">
        <v>2258</v>
      </c>
      <c r="D172" s="249">
        <v>0</v>
      </c>
      <c r="E172" s="249">
        <v>0</v>
      </c>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2260</v>
      </c>
      <c r="B173" s="88" t="s">
        <v>2261</v>
      </c>
      <c r="C173" s="94" t="s">
        <v>2260</v>
      </c>
      <c r="D173" s="249">
        <v>0</v>
      </c>
      <c r="E173" s="249">
        <v>0</v>
      </c>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2262</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2263</v>
      </c>
      <c r="C175" s="94" t="s">
        <v>2264</v>
      </c>
      <c r="D175" s="106">
        <f t="shared" ref="D175:E175" si="30">D176+D237</f>
        <v>31435546</v>
      </c>
      <c r="E175" s="106">
        <f t="shared" si="30"/>
        <v>28070979.630000003</v>
      </c>
      <c r="F175" s="95">
        <f t="shared" si="1"/>
        <v>89.296936754335377</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2265</v>
      </c>
      <c r="B176" s="88" t="s">
        <v>2266</v>
      </c>
      <c r="C176" s="94" t="s">
        <v>2265</v>
      </c>
      <c r="D176" s="106">
        <f t="shared" ref="D176:E176" si="31">D177+D189+D190+D206+D234</f>
        <v>1814031</v>
      </c>
      <c r="E176" s="106">
        <f t="shared" si="31"/>
        <v>1528227.1</v>
      </c>
      <c r="F176" s="95">
        <f t="shared" si="1"/>
        <v>84.244817205439162</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2267</v>
      </c>
      <c r="B177" s="88" t="s">
        <v>2268</v>
      </c>
      <c r="C177" s="94" t="s">
        <v>2267</v>
      </c>
      <c r="D177" s="106">
        <f t="shared" ref="D177:E177" si="32">SUM(D178:D180)+SUM(D184:D188)</f>
        <v>926335</v>
      </c>
      <c r="E177" s="106">
        <f t="shared" si="32"/>
        <v>1221139.29</v>
      </c>
      <c r="F177" s="95">
        <f t="shared" si="1"/>
        <v>131.82480312198069</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2269</v>
      </c>
      <c r="B178" s="88" t="s">
        <v>2270</v>
      </c>
      <c r="C178" s="94" t="s">
        <v>2269</v>
      </c>
      <c r="D178" s="249">
        <v>42414</v>
      </c>
      <c r="E178" s="249">
        <v>73694.7</v>
      </c>
      <c r="F178" s="95">
        <f t="shared" si="1"/>
        <v>173.75088414202858</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2271</v>
      </c>
      <c r="B179" s="88" t="s">
        <v>2272</v>
      </c>
      <c r="C179" s="94" t="s">
        <v>2271</v>
      </c>
      <c r="D179" s="249">
        <v>727318</v>
      </c>
      <c r="E179" s="249">
        <v>772873.04</v>
      </c>
      <c r="F179" s="95">
        <f t="shared" si="1"/>
        <v>106.26342810160068</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2273</v>
      </c>
      <c r="B180" s="88" t="s">
        <v>2274</v>
      </c>
      <c r="C180" s="94" t="s">
        <v>2273</v>
      </c>
      <c r="D180" s="106">
        <f t="shared" ref="D180:E180" si="33">SUM(D181:D183)</f>
        <v>3400</v>
      </c>
      <c r="E180" s="106">
        <f t="shared" si="33"/>
        <v>7314.13</v>
      </c>
      <c r="F180" s="95">
        <f t="shared" si="1"/>
        <v>215.1214705882353</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2275</v>
      </c>
      <c r="B181" s="88" t="s">
        <v>2276</v>
      </c>
      <c r="C181" s="94" t="s">
        <v>2275</v>
      </c>
      <c r="D181" s="249">
        <v>0</v>
      </c>
      <c r="E181" s="249">
        <v>0</v>
      </c>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2277</v>
      </c>
      <c r="B182" s="88" t="s">
        <v>2278</v>
      </c>
      <c r="C182" s="94" t="s">
        <v>2277</v>
      </c>
      <c r="D182" s="249">
        <v>0</v>
      </c>
      <c r="E182" s="249">
        <v>0</v>
      </c>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2279</v>
      </c>
      <c r="B183" s="88" t="s">
        <v>2280</v>
      </c>
      <c r="C183" s="94" t="s">
        <v>2279</v>
      </c>
      <c r="D183" s="249">
        <v>3400</v>
      </c>
      <c r="E183" s="249">
        <v>7314.13</v>
      </c>
      <c r="F183" s="95">
        <f t="shared" si="1"/>
        <v>215.1214705882353</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2281</v>
      </c>
      <c r="B184" s="88" t="s">
        <v>2282</v>
      </c>
      <c r="C184" s="94" t="s">
        <v>2281</v>
      </c>
      <c r="D184" s="249">
        <v>0</v>
      </c>
      <c r="E184" s="249">
        <v>0</v>
      </c>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2283</v>
      </c>
      <c r="B185" s="88" t="s">
        <v>2284</v>
      </c>
      <c r="C185" s="94" t="s">
        <v>2283</v>
      </c>
      <c r="D185" s="249">
        <v>0</v>
      </c>
      <c r="E185" s="249">
        <v>0</v>
      </c>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2285</v>
      </c>
      <c r="B186" s="88" t="s">
        <v>2286</v>
      </c>
      <c r="C186" s="94" t="s">
        <v>2285</v>
      </c>
      <c r="D186" s="249">
        <v>17869</v>
      </c>
      <c r="E186" s="249">
        <v>40587.74</v>
      </c>
      <c r="F186" s="95">
        <f t="shared" si="1"/>
        <v>227.14052269293191</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2287</v>
      </c>
      <c r="B187" s="88" t="s">
        <v>2288</v>
      </c>
      <c r="C187" s="94" t="s">
        <v>2287</v>
      </c>
      <c r="D187" s="249">
        <v>109841</v>
      </c>
      <c r="E187" s="249">
        <v>200588.06</v>
      </c>
      <c r="F187" s="95">
        <f t="shared" si="1"/>
        <v>182.61674602379802</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2289</v>
      </c>
      <c r="B188" s="88" t="s">
        <v>2290</v>
      </c>
      <c r="C188" s="94" t="s">
        <v>2289</v>
      </c>
      <c r="D188" s="249">
        <v>25493</v>
      </c>
      <c r="E188" s="249">
        <v>126081.62</v>
      </c>
      <c r="F188" s="95">
        <f t="shared" si="1"/>
        <v>494.57349076217002</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2291</v>
      </c>
      <c r="B189" s="88" t="s">
        <v>2292</v>
      </c>
      <c r="C189" s="94" t="s">
        <v>2291</v>
      </c>
      <c r="D189" s="249">
        <v>452951</v>
      </c>
      <c r="E189" s="249">
        <v>269893.75</v>
      </c>
      <c r="F189" s="95">
        <f t="shared" si="1"/>
        <v>59.585639506260058</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2293</v>
      </c>
      <c r="B190" s="88" t="s">
        <v>2294</v>
      </c>
      <c r="C190" s="94" t="s">
        <v>2293</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2295</v>
      </c>
      <c r="C191" s="94" t="s">
        <v>2296</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2297</v>
      </c>
      <c r="B192" s="88" t="s">
        <v>2298</v>
      </c>
      <c r="C192" s="94" t="s">
        <v>2297</v>
      </c>
      <c r="D192" s="249">
        <v>0</v>
      </c>
      <c r="E192" s="249">
        <v>0</v>
      </c>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2299</v>
      </c>
      <c r="B193" s="88" t="s">
        <v>2300</v>
      </c>
      <c r="C193" s="94" t="s">
        <v>2299</v>
      </c>
      <c r="D193" s="249">
        <v>0</v>
      </c>
      <c r="E193" s="249">
        <v>0</v>
      </c>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2301</v>
      </c>
      <c r="B194" s="88" t="s">
        <v>2302</v>
      </c>
      <c r="C194" s="94" t="s">
        <v>2301</v>
      </c>
      <c r="D194" s="249">
        <v>0</v>
      </c>
      <c r="E194" s="249">
        <v>0</v>
      </c>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2303</v>
      </c>
      <c r="B195" s="88" t="s">
        <v>2304</v>
      </c>
      <c r="C195" s="94" t="s">
        <v>2303</v>
      </c>
      <c r="D195" s="249">
        <v>0</v>
      </c>
      <c r="E195" s="249">
        <v>0</v>
      </c>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2305</v>
      </c>
      <c r="B196" s="88" t="s">
        <v>2306</v>
      </c>
      <c r="C196" s="94" t="s">
        <v>2305</v>
      </c>
      <c r="D196" s="249">
        <v>0</v>
      </c>
      <c r="E196" s="249">
        <v>0</v>
      </c>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2307</v>
      </c>
      <c r="B197" s="88" t="s">
        <v>2308</v>
      </c>
      <c r="C197" s="94" t="s">
        <v>2307</v>
      </c>
      <c r="D197" s="249">
        <v>0</v>
      </c>
      <c r="E197" s="249">
        <v>0</v>
      </c>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2309</v>
      </c>
      <c r="C198" s="94" t="s">
        <v>2310</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2311</v>
      </c>
      <c r="B199" s="88" t="s">
        <v>2298</v>
      </c>
      <c r="C199" s="94" t="s">
        <v>2311</v>
      </c>
      <c r="D199" s="249">
        <v>0</v>
      </c>
      <c r="E199" s="249">
        <v>0</v>
      </c>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2312</v>
      </c>
      <c r="B200" s="88" t="s">
        <v>2300</v>
      </c>
      <c r="C200" s="94" t="s">
        <v>2312</v>
      </c>
      <c r="D200" s="249">
        <v>0</v>
      </c>
      <c r="E200" s="249">
        <v>0</v>
      </c>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2313</v>
      </c>
      <c r="B201" s="88" t="s">
        <v>2302</v>
      </c>
      <c r="C201" s="94" t="s">
        <v>2313</v>
      </c>
      <c r="D201" s="249">
        <v>0</v>
      </c>
      <c r="E201" s="249">
        <v>0</v>
      </c>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2314</v>
      </c>
      <c r="B202" s="88" t="s">
        <v>2304</v>
      </c>
      <c r="C202" s="94" t="s">
        <v>2314</v>
      </c>
      <c r="D202" s="249">
        <v>0</v>
      </c>
      <c r="E202" s="249">
        <v>0</v>
      </c>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2315</v>
      </c>
      <c r="B203" s="88" t="s">
        <v>2306</v>
      </c>
      <c r="C203" s="94" t="s">
        <v>2315</v>
      </c>
      <c r="D203" s="249">
        <v>0</v>
      </c>
      <c r="E203" s="249">
        <v>0</v>
      </c>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2316</v>
      </c>
      <c r="B204" s="88" t="s">
        <v>2308</v>
      </c>
      <c r="C204" s="94" t="s">
        <v>2316</v>
      </c>
      <c r="D204" s="249">
        <v>0</v>
      </c>
      <c r="E204" s="249">
        <v>0</v>
      </c>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2317</v>
      </c>
      <c r="B205" s="88" t="s">
        <v>2318</v>
      </c>
      <c r="C205" s="94" t="s">
        <v>2317</v>
      </c>
      <c r="D205" s="249">
        <v>0</v>
      </c>
      <c r="E205" s="249">
        <v>0</v>
      </c>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2319</v>
      </c>
      <c r="B206" s="88" t="s">
        <v>2320</v>
      </c>
      <c r="C206" s="94" t="s">
        <v>2319</v>
      </c>
      <c r="D206" s="106">
        <f t="shared" ref="D206:E206" si="37">D207+D224</f>
        <v>434745</v>
      </c>
      <c r="E206" s="106">
        <f t="shared" si="37"/>
        <v>37194.06</v>
      </c>
      <c r="F206" s="95">
        <f t="shared" si="1"/>
        <v>8.5553738398371451</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2321</v>
      </c>
      <c r="C207" s="94" t="s">
        <v>2322</v>
      </c>
      <c r="D207" s="106">
        <f t="shared" ref="D207:E207" si="38">SUM(D208:D223)</f>
        <v>434745</v>
      </c>
      <c r="E207" s="106">
        <f t="shared" si="38"/>
        <v>37194.06</v>
      </c>
      <c r="F207" s="95">
        <f t="shared" si="1"/>
        <v>8.5553738398371451</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2323</v>
      </c>
      <c r="B208" s="88" t="s">
        <v>2324</v>
      </c>
      <c r="C208" s="94" t="s">
        <v>2323</v>
      </c>
      <c r="D208" s="249">
        <v>0</v>
      </c>
      <c r="E208" s="249">
        <v>0</v>
      </c>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2325</v>
      </c>
      <c r="B209" s="88" t="s">
        <v>2326</v>
      </c>
      <c r="C209" s="94" t="s">
        <v>2325</v>
      </c>
      <c r="D209" s="249">
        <v>0</v>
      </c>
      <c r="E209" s="249">
        <v>0</v>
      </c>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2327</v>
      </c>
      <c r="B210" s="88" t="s">
        <v>2328</v>
      </c>
      <c r="C210" s="94" t="s">
        <v>2327</v>
      </c>
      <c r="D210" s="249">
        <v>0</v>
      </c>
      <c r="E210" s="249">
        <v>0</v>
      </c>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2329</v>
      </c>
      <c r="B211" s="88" t="s">
        <v>2330</v>
      </c>
      <c r="C211" s="94" t="s">
        <v>2329</v>
      </c>
      <c r="D211" s="249">
        <v>0</v>
      </c>
      <c r="E211" s="249">
        <v>0</v>
      </c>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2331</v>
      </c>
      <c r="B212" s="88" t="s">
        <v>2332</v>
      </c>
      <c r="C212" s="94" t="s">
        <v>2331</v>
      </c>
      <c r="D212" s="249">
        <v>357489</v>
      </c>
      <c r="E212" s="249">
        <v>0</v>
      </c>
      <c r="F212" s="95">
        <f t="shared" si="1"/>
        <v>0</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2333</v>
      </c>
      <c r="B213" s="88" t="s">
        <v>2334</v>
      </c>
      <c r="C213" s="94" t="s">
        <v>2333</v>
      </c>
      <c r="D213" s="249">
        <v>0</v>
      </c>
      <c r="E213" s="249">
        <v>0</v>
      </c>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2335</v>
      </c>
      <c r="B214" s="88" t="s">
        <v>2336</v>
      </c>
      <c r="C214" s="94" t="s">
        <v>2335</v>
      </c>
      <c r="D214" s="249">
        <v>77256</v>
      </c>
      <c r="E214" s="249">
        <v>37194.06</v>
      </c>
      <c r="F214" s="95">
        <f t="shared" si="1"/>
        <v>48.143911152531835</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2337</v>
      </c>
      <c r="B215" s="88" t="s">
        <v>2338</v>
      </c>
      <c r="C215" s="94" t="s">
        <v>2337</v>
      </c>
      <c r="D215" s="249">
        <v>0</v>
      </c>
      <c r="E215" s="249">
        <v>0</v>
      </c>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2339</v>
      </c>
      <c r="B216" s="88" t="s">
        <v>2340</v>
      </c>
      <c r="C216" s="94" t="s">
        <v>2339</v>
      </c>
      <c r="D216" s="249">
        <v>0</v>
      </c>
      <c r="E216" s="249">
        <v>0</v>
      </c>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2341</v>
      </c>
      <c r="B217" s="88" t="s">
        <v>2342</v>
      </c>
      <c r="C217" s="94" t="s">
        <v>2341</v>
      </c>
      <c r="D217" s="249">
        <v>0</v>
      </c>
      <c r="E217" s="249">
        <v>0</v>
      </c>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2343</v>
      </c>
      <c r="B218" s="88" t="s">
        <v>2344</v>
      </c>
      <c r="C218" s="94" t="s">
        <v>2343</v>
      </c>
      <c r="D218" s="249">
        <v>0</v>
      </c>
      <c r="E218" s="249">
        <v>0</v>
      </c>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2345</v>
      </c>
      <c r="B219" s="88" t="s">
        <v>2346</v>
      </c>
      <c r="C219" s="94" t="s">
        <v>2345</v>
      </c>
      <c r="D219" s="249">
        <v>0</v>
      </c>
      <c r="E219" s="249">
        <v>0</v>
      </c>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2347</v>
      </c>
      <c r="B220" s="88" t="s">
        <v>2348</v>
      </c>
      <c r="C220" s="94" t="s">
        <v>2347</v>
      </c>
      <c r="D220" s="249">
        <v>0</v>
      </c>
      <c r="E220" s="249">
        <v>0</v>
      </c>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2349</v>
      </c>
      <c r="B221" s="88" t="s">
        <v>2350</v>
      </c>
      <c r="C221" s="94" t="s">
        <v>2349</v>
      </c>
      <c r="D221" s="249">
        <v>0</v>
      </c>
      <c r="E221" s="249">
        <v>0</v>
      </c>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2351</v>
      </c>
      <c r="B222" s="88" t="s">
        <v>2352</v>
      </c>
      <c r="C222" s="94" t="s">
        <v>2351</v>
      </c>
      <c r="D222" s="249">
        <v>0</v>
      </c>
      <c r="E222" s="249">
        <v>0</v>
      </c>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2353</v>
      </c>
      <c r="B223" s="233" t="s">
        <v>2354</v>
      </c>
      <c r="C223" s="94" t="s">
        <v>2353</v>
      </c>
      <c r="D223" s="249">
        <v>0</v>
      </c>
      <c r="E223" s="249">
        <v>0</v>
      </c>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2355</v>
      </c>
      <c r="C224" s="94" t="s">
        <v>2356</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2357</v>
      </c>
      <c r="B225" s="88" t="s">
        <v>2358</v>
      </c>
      <c r="C225" s="94" t="s">
        <v>2357</v>
      </c>
      <c r="D225" s="249">
        <v>0</v>
      </c>
      <c r="E225" s="249">
        <v>0</v>
      </c>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2359</v>
      </c>
      <c r="B226" s="88" t="s">
        <v>2360</v>
      </c>
      <c r="C226" s="94" t="s">
        <v>2359</v>
      </c>
      <c r="D226" s="249">
        <v>0</v>
      </c>
      <c r="E226" s="249">
        <v>0</v>
      </c>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2361</v>
      </c>
      <c r="C227" s="94" t="s">
        <v>2362</v>
      </c>
      <c r="D227" s="249">
        <v>0</v>
      </c>
      <c r="E227" s="249">
        <v>0</v>
      </c>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2363</v>
      </c>
      <c r="C228" s="94" t="s">
        <v>2364</v>
      </c>
      <c r="D228" s="249">
        <v>0</v>
      </c>
      <c r="E228" s="249">
        <v>0</v>
      </c>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2365</v>
      </c>
      <c r="C229" s="94" t="s">
        <v>2366</v>
      </c>
      <c r="D229" s="249">
        <v>0</v>
      </c>
      <c r="E229" s="249">
        <v>0</v>
      </c>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2367</v>
      </c>
      <c r="C230" s="94" t="s">
        <v>2368</v>
      </c>
      <c r="D230" s="249">
        <v>0</v>
      </c>
      <c r="E230" s="249">
        <v>0</v>
      </c>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2369</v>
      </c>
      <c r="C231" s="94" t="s">
        <v>2370</v>
      </c>
      <c r="D231" s="249">
        <v>0</v>
      </c>
      <c r="E231" s="249">
        <v>0</v>
      </c>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2371</v>
      </c>
      <c r="C232" s="94" t="s">
        <v>2372</v>
      </c>
      <c r="D232" s="249">
        <v>0</v>
      </c>
      <c r="E232" s="249">
        <v>0</v>
      </c>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2373</v>
      </c>
      <c r="C233" s="94" t="s">
        <v>2374</v>
      </c>
      <c r="D233" s="249">
        <v>0</v>
      </c>
      <c r="E233" s="249">
        <v>0</v>
      </c>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2375</v>
      </c>
      <c r="B234" s="88" t="s">
        <v>2376</v>
      </c>
      <c r="C234" s="94" t="s">
        <v>2375</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2377</v>
      </c>
      <c r="B235" s="88" t="s">
        <v>2378</v>
      </c>
      <c r="C235" s="94" t="s">
        <v>2377</v>
      </c>
      <c r="D235" s="249">
        <v>0</v>
      </c>
      <c r="E235" s="249">
        <v>0</v>
      </c>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2379</v>
      </c>
      <c r="B236" s="88" t="s">
        <v>2380</v>
      </c>
      <c r="C236" s="94" t="s">
        <v>2379</v>
      </c>
      <c r="D236" s="249">
        <v>0</v>
      </c>
      <c r="E236" s="249">
        <v>0</v>
      </c>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2381</v>
      </c>
      <c r="B237" s="88" t="s">
        <v>2382</v>
      </c>
      <c r="C237" s="94" t="s">
        <v>2381</v>
      </c>
      <c r="D237" s="106">
        <f t="shared" ref="D237:E237" si="41">+D238+D245-D254+SUM(D255:D257)</f>
        <v>29621515</v>
      </c>
      <c r="E237" s="106">
        <f t="shared" si="41"/>
        <v>26542752.530000001</v>
      </c>
      <c r="F237" s="95">
        <f t="shared" si="1"/>
        <v>89.606330162383657</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2383</v>
      </c>
      <c r="B238" s="88" t="s">
        <v>2384</v>
      </c>
      <c r="C238" s="94" t="s">
        <v>2383</v>
      </c>
      <c r="D238" s="106">
        <f t="shared" ref="D238:E238" si="42">D239-D242</f>
        <v>29618505</v>
      </c>
      <c r="E238" s="106">
        <f t="shared" si="42"/>
        <v>26106124.18</v>
      </c>
      <c r="F238" s="95">
        <f t="shared" si="1"/>
        <v>88.141262295311662</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2385</v>
      </c>
      <c r="B239" s="88" t="s">
        <v>2386</v>
      </c>
      <c r="C239" s="94" t="s">
        <v>2385</v>
      </c>
      <c r="D239" s="106">
        <f t="shared" ref="D239:E239" si="43">SUM(D240:D241)</f>
        <v>30533390</v>
      </c>
      <c r="E239" s="106">
        <f t="shared" si="43"/>
        <v>26623458.289999999</v>
      </c>
      <c r="F239" s="95">
        <f t="shared" si="1"/>
        <v>87.194570566845016</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2387</v>
      </c>
      <c r="B240" s="88" t="s">
        <v>2388</v>
      </c>
      <c r="C240" s="94" t="s">
        <v>2387</v>
      </c>
      <c r="D240" s="249">
        <v>29330897</v>
      </c>
      <c r="E240" s="249">
        <v>26553313.629999999</v>
      </c>
      <c r="F240" s="95">
        <f t="shared" si="1"/>
        <v>90.530179250910734</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2389</v>
      </c>
      <c r="B241" s="88" t="s">
        <v>2390</v>
      </c>
      <c r="C241" s="94" t="s">
        <v>2389</v>
      </c>
      <c r="D241" s="249">
        <v>1202493</v>
      </c>
      <c r="E241" s="249">
        <v>70144.66</v>
      </c>
      <c r="F241" s="95">
        <f t="shared" si="1"/>
        <v>5.8332697154993838</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2391</v>
      </c>
      <c r="B242" s="88" t="s">
        <v>2392</v>
      </c>
      <c r="C242" s="94" t="s">
        <v>2391</v>
      </c>
      <c r="D242" s="106">
        <f t="shared" ref="D242:E242" si="44">SUM(D243:D244)</f>
        <v>914885</v>
      </c>
      <c r="E242" s="106">
        <f t="shared" si="44"/>
        <v>517334.11</v>
      </c>
      <c r="F242" s="95">
        <f t="shared" si="1"/>
        <v>56.54635391333337</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2393</v>
      </c>
      <c r="B243" s="88" t="s">
        <v>2394</v>
      </c>
      <c r="C243" s="94" t="s">
        <v>2393</v>
      </c>
      <c r="D243" s="249">
        <v>0</v>
      </c>
      <c r="E243" s="249">
        <v>0</v>
      </c>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2395</v>
      </c>
      <c r="B244" s="88" t="s">
        <v>2396</v>
      </c>
      <c r="C244" s="94" t="s">
        <v>2395</v>
      </c>
      <c r="D244" s="249">
        <v>914885</v>
      </c>
      <c r="E244" s="249">
        <v>517334.11</v>
      </c>
      <c r="F244" s="95">
        <f t="shared" si="1"/>
        <v>56.54635391333337</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2397</v>
      </c>
      <c r="B245" s="88" t="s">
        <v>2398</v>
      </c>
      <c r="C245" s="94" t="s">
        <v>2397</v>
      </c>
      <c r="D245" s="106">
        <f t="shared" ref="D245:E245" si="45">D246-D250</f>
        <v>-1145466</v>
      </c>
      <c r="E245" s="106">
        <f t="shared" si="45"/>
        <v>-957329.87999999989</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2399</v>
      </c>
      <c r="B246" s="88" t="s">
        <v>2400</v>
      </c>
      <c r="C246" s="94" t="s">
        <v>2399</v>
      </c>
      <c r="D246" s="106">
        <f t="shared" ref="D246:E246" si="46">SUM(D247:D249)</f>
        <v>5530606</v>
      </c>
      <c r="E246" s="106">
        <f t="shared" si="46"/>
        <v>7297321.25</v>
      </c>
      <c r="F246" s="95">
        <f t="shared" si="1"/>
        <v>131.94433394821473</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619</v>
      </c>
      <c r="B247" s="88" t="s">
        <v>2401</v>
      </c>
      <c r="C247" s="94" t="s">
        <v>619</v>
      </c>
      <c r="D247" s="249">
        <v>5174324</v>
      </c>
      <c r="E247" s="249">
        <v>7297321.25</v>
      </c>
      <c r="F247" s="95">
        <f t="shared" si="1"/>
        <v>141.02946104650579</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819</v>
      </c>
      <c r="B248" s="88" t="s">
        <v>2402</v>
      </c>
      <c r="C248" s="94" t="s">
        <v>819</v>
      </c>
      <c r="D248" s="249">
        <v>0</v>
      </c>
      <c r="E248" s="249">
        <v>0</v>
      </c>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1267</v>
      </c>
      <c r="B249" s="88" t="s">
        <v>2403</v>
      </c>
      <c r="C249" s="94" t="s">
        <v>1267</v>
      </c>
      <c r="D249" s="249">
        <v>356282</v>
      </c>
      <c r="E249" s="249">
        <v>0</v>
      </c>
      <c r="F249" s="95">
        <f t="shared" si="1"/>
        <v>0</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2404</v>
      </c>
      <c r="B250" s="88" t="s">
        <v>2405</v>
      </c>
      <c r="C250" s="94" t="s">
        <v>2404</v>
      </c>
      <c r="D250" s="106">
        <f t="shared" ref="D250:E250" si="47">SUM(D251:D253)</f>
        <v>6676072</v>
      </c>
      <c r="E250" s="106">
        <f t="shared" si="47"/>
        <v>8254651.1299999999</v>
      </c>
      <c r="F250" s="95">
        <f t="shared" si="1"/>
        <v>123.64532812108678</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621</v>
      </c>
      <c r="B251" s="88" t="s">
        <v>2406</v>
      </c>
      <c r="C251" s="94" t="s">
        <v>621</v>
      </c>
      <c r="D251" s="249">
        <v>0</v>
      </c>
      <c r="E251" s="249">
        <v>0</v>
      </c>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821</v>
      </c>
      <c r="B252" s="88" t="s">
        <v>2407</v>
      </c>
      <c r="C252" s="94" t="s">
        <v>821</v>
      </c>
      <c r="D252" s="249">
        <v>6676072</v>
      </c>
      <c r="E252" s="249">
        <v>8213382.5899999999</v>
      </c>
      <c r="F252" s="95">
        <f t="shared" si="1"/>
        <v>123.02717211557935</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1269</v>
      </c>
      <c r="B253" s="88" t="s">
        <v>2408</v>
      </c>
      <c r="C253" s="94" t="s">
        <v>1269</v>
      </c>
      <c r="D253" s="249">
        <v>0</v>
      </c>
      <c r="E253" s="249">
        <v>41268.54</v>
      </c>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2409</v>
      </c>
      <c r="B254" s="88" t="s">
        <v>2410</v>
      </c>
      <c r="C254" s="94" t="s">
        <v>2409</v>
      </c>
      <c r="D254" s="249">
        <v>0</v>
      </c>
      <c r="E254" s="249">
        <v>0</v>
      </c>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623</v>
      </c>
      <c r="B255" s="88" t="s">
        <v>2411</v>
      </c>
      <c r="C255" s="94" t="s">
        <v>623</v>
      </c>
      <c r="D255" s="249">
        <v>1117398</v>
      </c>
      <c r="E255" s="249">
        <v>1385737.84</v>
      </c>
      <c r="F255" s="95">
        <f t="shared" si="1"/>
        <v>124.01470559281474</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823</v>
      </c>
      <c r="B256" s="88" t="s">
        <v>2412</v>
      </c>
      <c r="C256" s="94" t="s">
        <v>823</v>
      </c>
      <c r="D256" s="249">
        <v>31078</v>
      </c>
      <c r="E256" s="249">
        <v>8220.39</v>
      </c>
      <c r="F256" s="95">
        <f t="shared" si="1"/>
        <v>26.450833386961836</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2413</v>
      </c>
      <c r="B257" s="88" t="s">
        <v>2414</v>
      </c>
      <c r="C257" s="94" t="s">
        <v>2413</v>
      </c>
      <c r="D257" s="249">
        <v>0</v>
      </c>
      <c r="E257" s="249">
        <v>0</v>
      </c>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2415</v>
      </c>
      <c r="B258" s="88" t="s">
        <v>2416</v>
      </c>
      <c r="C258" s="94" t="s">
        <v>2415</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2417</v>
      </c>
      <c r="B259" s="88" t="s">
        <v>2418</v>
      </c>
      <c r="C259" s="94" t="s">
        <v>2417</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2419</v>
      </c>
      <c r="B260" s="98" t="s">
        <v>2420</v>
      </c>
      <c r="C260" s="94" t="s">
        <v>2419</v>
      </c>
      <c r="D260" s="250">
        <v>0</v>
      </c>
      <c r="E260" s="250">
        <v>0</v>
      </c>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1288</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2421</v>
      </c>
      <c r="B262" s="88" t="s">
        <v>2422</v>
      </c>
      <c r="C262" s="94" t="s">
        <v>2423</v>
      </c>
      <c r="D262" s="249">
        <v>175000</v>
      </c>
      <c r="E262" s="249">
        <v>93000</v>
      </c>
      <c r="F262" s="95">
        <f t="shared" ref="F262:F322" si="50">IF(D262&gt;0,IF(E262/D262&gt;=100,"&gt;&gt;100",E262/D262*100),"-")</f>
        <v>53.142857142857146</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2421</v>
      </c>
      <c r="B263" s="88" t="s">
        <v>2424</v>
      </c>
      <c r="C263" s="94" t="s">
        <v>2425</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2426</v>
      </c>
      <c r="B264" s="88" t="s">
        <v>2427</v>
      </c>
      <c r="C264" s="94" t="s">
        <v>2428</v>
      </c>
      <c r="D264" s="249">
        <v>1117397</v>
      </c>
      <c r="E264" s="249">
        <v>1385737.84</v>
      </c>
      <c r="F264" s="95">
        <f t="shared" si="50"/>
        <v>124.0148165781723</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2426</v>
      </c>
      <c r="B265" s="88" t="s">
        <v>2429</v>
      </c>
      <c r="C265" s="94" t="s">
        <v>2430</v>
      </c>
      <c r="D265" s="249">
        <v>0</v>
      </c>
      <c r="E265" s="249">
        <v>0</v>
      </c>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2431</v>
      </c>
      <c r="B266" s="88" t="s">
        <v>2432</v>
      </c>
      <c r="C266" s="94" t="s">
        <v>2433</v>
      </c>
      <c r="D266" s="249">
        <v>31078</v>
      </c>
      <c r="E266" s="249">
        <v>8220.39</v>
      </c>
      <c r="F266" s="95">
        <f t="shared" si="50"/>
        <v>26.450833386961836</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2431</v>
      </c>
      <c r="B267" s="88" t="s">
        <v>2434</v>
      </c>
      <c r="C267" s="94" t="s">
        <v>2435</v>
      </c>
      <c r="D267" s="249">
        <v>0</v>
      </c>
      <c r="E267" s="249">
        <v>0</v>
      </c>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2436</v>
      </c>
      <c r="B268" s="88" t="s">
        <v>2437</v>
      </c>
      <c r="C268" s="94" t="s">
        <v>2436</v>
      </c>
      <c r="D268" s="249">
        <v>0</v>
      </c>
      <c r="E268" s="249">
        <v>6385.99</v>
      </c>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2438</v>
      </c>
      <c r="B269" s="88" t="s">
        <v>2439</v>
      </c>
      <c r="C269" s="94" t="s">
        <v>2438</v>
      </c>
      <c r="D269" s="249">
        <v>0</v>
      </c>
      <c r="E269" s="249">
        <v>0.01</v>
      </c>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2440</v>
      </c>
      <c r="B270" s="88" t="s">
        <v>2441</v>
      </c>
      <c r="C270" s="94" t="s">
        <v>2440</v>
      </c>
      <c r="D270" s="249">
        <v>0</v>
      </c>
      <c r="E270" s="249">
        <v>0</v>
      </c>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2442</v>
      </c>
      <c r="B271" s="88" t="s">
        <v>2443</v>
      </c>
      <c r="C271" s="94" t="s">
        <v>2442</v>
      </c>
      <c r="D271" s="249">
        <v>183</v>
      </c>
      <c r="E271" s="249">
        <v>3611.36</v>
      </c>
      <c r="F271" s="95">
        <f t="shared" si="50"/>
        <v>1973.4207650273224</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2444</v>
      </c>
      <c r="B272" s="88" t="s">
        <v>2445</v>
      </c>
      <c r="C272" s="94" t="s">
        <v>2444</v>
      </c>
      <c r="D272" s="249">
        <v>0</v>
      </c>
      <c r="E272" s="249">
        <v>0</v>
      </c>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2446</v>
      </c>
      <c r="B273" s="88" t="s">
        <v>2447</v>
      </c>
      <c r="C273" s="94" t="s">
        <v>2446</v>
      </c>
      <c r="D273" s="249">
        <v>0</v>
      </c>
      <c r="E273" s="249">
        <v>0</v>
      </c>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2448</v>
      </c>
      <c r="C274" s="94">
        <v>16371</v>
      </c>
      <c r="D274" s="249">
        <v>0</v>
      </c>
      <c r="E274" s="249">
        <v>0</v>
      </c>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2449</v>
      </c>
      <c r="C275" s="94">
        <v>16372</v>
      </c>
      <c r="D275" s="249">
        <v>0</v>
      </c>
      <c r="E275" s="249">
        <v>0</v>
      </c>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2450</v>
      </c>
      <c r="C276" s="94">
        <v>16373</v>
      </c>
      <c r="D276" s="249">
        <v>0</v>
      </c>
      <c r="E276" s="249">
        <v>0</v>
      </c>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2451</v>
      </c>
      <c r="C277" s="94">
        <v>16374</v>
      </c>
      <c r="D277" s="249">
        <v>0</v>
      </c>
      <c r="E277" s="249">
        <v>0</v>
      </c>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2452</v>
      </c>
      <c r="C278" s="94">
        <v>16375</v>
      </c>
      <c r="D278" s="249">
        <v>0</v>
      </c>
      <c r="E278" s="249">
        <v>0</v>
      </c>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2453</v>
      </c>
      <c r="C279" s="94">
        <v>16376</v>
      </c>
      <c r="D279" s="249">
        <v>0</v>
      </c>
      <c r="E279" s="249">
        <v>0</v>
      </c>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2454</v>
      </c>
      <c r="C280" s="94">
        <v>16377</v>
      </c>
      <c r="D280" s="249">
        <v>0</v>
      </c>
      <c r="E280" s="249">
        <v>0</v>
      </c>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2455</v>
      </c>
      <c r="C281" s="94">
        <v>16378</v>
      </c>
      <c r="D281" s="249">
        <v>0</v>
      </c>
      <c r="E281" s="249">
        <v>0</v>
      </c>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2456</v>
      </c>
      <c r="B282" s="88" t="s">
        <v>2457</v>
      </c>
      <c r="C282" s="94" t="s">
        <v>2456</v>
      </c>
      <c r="D282" s="249">
        <v>0</v>
      </c>
      <c r="E282" s="249">
        <v>0</v>
      </c>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2458</v>
      </c>
      <c r="B283" s="88" t="s">
        <v>2459</v>
      </c>
      <c r="C283" s="94" t="s">
        <v>2458</v>
      </c>
      <c r="D283" s="249">
        <v>0</v>
      </c>
      <c r="E283" s="249">
        <v>0</v>
      </c>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2460</v>
      </c>
      <c r="B284" s="88" t="s">
        <v>2461</v>
      </c>
      <c r="C284" s="94" t="s">
        <v>2460</v>
      </c>
      <c r="D284" s="249">
        <v>0</v>
      </c>
      <c r="E284" s="249">
        <v>0</v>
      </c>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2462</v>
      </c>
      <c r="B285" s="88" t="s">
        <v>2463</v>
      </c>
      <c r="C285" s="94" t="s">
        <v>2462</v>
      </c>
      <c r="D285" s="249">
        <v>0</v>
      </c>
      <c r="E285" s="249">
        <v>0</v>
      </c>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2464</v>
      </c>
      <c r="B286" s="88" t="s">
        <v>2465</v>
      </c>
      <c r="C286" s="94" t="s">
        <v>2464</v>
      </c>
      <c r="D286" s="249">
        <v>0</v>
      </c>
      <c r="E286" s="249">
        <v>0</v>
      </c>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2466</v>
      </c>
      <c r="B287" s="88" t="s">
        <v>2467</v>
      </c>
      <c r="C287" s="94" t="s">
        <v>2468</v>
      </c>
      <c r="D287" s="249">
        <v>562598</v>
      </c>
      <c r="E287" s="249">
        <v>1042294.91</v>
      </c>
      <c r="F287" s="95">
        <f t="shared" si="50"/>
        <v>185.26459567933054</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2466</v>
      </c>
      <c r="B288" s="88" t="s">
        <v>2469</v>
      </c>
      <c r="C288" s="94" t="s">
        <v>2470</v>
      </c>
      <c r="D288" s="249">
        <v>363737</v>
      </c>
      <c r="E288" s="249">
        <v>178844.38</v>
      </c>
      <c r="F288" s="95">
        <f t="shared" si="50"/>
        <v>49.168597090755135</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2471</v>
      </c>
      <c r="B289" s="88" t="s">
        <v>2472</v>
      </c>
      <c r="C289" s="94" t="s">
        <v>2473</v>
      </c>
      <c r="D289" s="249">
        <v>452951</v>
      </c>
      <c r="E289" s="249">
        <v>269893.75</v>
      </c>
      <c r="F289" s="95">
        <f t="shared" si="50"/>
        <v>59.585639506260058</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2471</v>
      </c>
      <c r="B290" s="88" t="s">
        <v>2474</v>
      </c>
      <c r="C290" s="94" t="s">
        <v>2475</v>
      </c>
      <c r="D290" s="249">
        <v>0</v>
      </c>
      <c r="E290" s="249">
        <v>0</v>
      </c>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2476</v>
      </c>
      <c r="B291" s="88" t="s">
        <v>2477</v>
      </c>
      <c r="C291" s="94" t="s">
        <v>2478</v>
      </c>
      <c r="D291" s="249">
        <v>0</v>
      </c>
      <c r="E291" s="249">
        <v>0</v>
      </c>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2476</v>
      </c>
      <c r="B292" s="88" t="s">
        <v>2479</v>
      </c>
      <c r="C292" s="94" t="s">
        <v>2480</v>
      </c>
      <c r="D292" s="249">
        <v>0</v>
      </c>
      <c r="E292" s="249">
        <v>0</v>
      </c>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2481</v>
      </c>
      <c r="B293" s="88" t="s">
        <v>2482</v>
      </c>
      <c r="C293" s="94" t="s">
        <v>2483</v>
      </c>
      <c r="D293" s="249">
        <v>0</v>
      </c>
      <c r="E293" s="249">
        <v>0</v>
      </c>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2481</v>
      </c>
      <c r="B294" s="88" t="s">
        <v>2484</v>
      </c>
      <c r="C294" s="94" t="s">
        <v>2485</v>
      </c>
      <c r="D294" s="249">
        <v>434745</v>
      </c>
      <c r="E294" s="249">
        <v>37194.06</v>
      </c>
      <c r="F294" s="95">
        <f t="shared" si="50"/>
        <v>8.5553738398371451</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2486</v>
      </c>
      <c r="B295" s="233" t="s">
        <v>2487</v>
      </c>
      <c r="C295" s="94" t="s">
        <v>2486</v>
      </c>
      <c r="D295" s="249">
        <v>0</v>
      </c>
      <c r="E295" s="249">
        <v>0</v>
      </c>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2488</v>
      </c>
      <c r="B296" s="233" t="s">
        <v>2489</v>
      </c>
      <c r="C296" s="94" t="s">
        <v>2488</v>
      </c>
      <c r="D296" s="249">
        <v>0</v>
      </c>
      <c r="E296" s="249">
        <v>0</v>
      </c>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2490</v>
      </c>
      <c r="B297" s="233" t="s">
        <v>2491</v>
      </c>
      <c r="C297" s="94" t="s">
        <v>2490</v>
      </c>
      <c r="D297" s="249">
        <v>22112</v>
      </c>
      <c r="E297" s="249">
        <v>122122</v>
      </c>
      <c r="F297" s="95">
        <f t="shared" si="50"/>
        <v>552.28835021707675</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2492</v>
      </c>
      <c r="C298" s="94" t="s">
        <v>2493</v>
      </c>
      <c r="D298" s="249">
        <v>2175</v>
      </c>
      <c r="E298" s="249">
        <v>2174.63</v>
      </c>
      <c r="F298" s="95">
        <f t="shared" si="50"/>
        <v>99.98298850574713</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2494</v>
      </c>
      <c r="C299" s="94" t="s">
        <v>2495</v>
      </c>
      <c r="D299" s="249">
        <v>80</v>
      </c>
      <c r="E299" s="249">
        <v>0</v>
      </c>
      <c r="F299" s="95">
        <f t="shared" si="50"/>
        <v>0</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2496</v>
      </c>
      <c r="C300" s="94" t="s">
        <v>2497</v>
      </c>
      <c r="D300" s="249">
        <v>0</v>
      </c>
      <c r="E300" s="249">
        <v>0</v>
      </c>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2498</v>
      </c>
      <c r="C301" s="94" t="s">
        <v>2499</v>
      </c>
      <c r="D301" s="249">
        <v>0</v>
      </c>
      <c r="E301" s="249">
        <v>0</v>
      </c>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2500</v>
      </c>
      <c r="C302" s="94" t="s">
        <v>2501</v>
      </c>
      <c r="D302" s="249">
        <v>0</v>
      </c>
      <c r="E302" s="249">
        <v>0</v>
      </c>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2502</v>
      </c>
      <c r="B303" s="233" t="s">
        <v>2503</v>
      </c>
      <c r="C303" s="94" t="s">
        <v>2502</v>
      </c>
      <c r="D303" s="249">
        <v>0</v>
      </c>
      <c r="E303" s="249">
        <v>0</v>
      </c>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2504</v>
      </c>
      <c r="C304" s="94" t="s">
        <v>2505</v>
      </c>
      <c r="D304" s="249">
        <v>0</v>
      </c>
      <c r="E304" s="249">
        <v>0</v>
      </c>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2506</v>
      </c>
      <c r="C305" s="94" t="s">
        <v>2507</v>
      </c>
      <c r="D305" s="249">
        <v>0</v>
      </c>
      <c r="E305" s="249">
        <v>0</v>
      </c>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1946</v>
      </c>
      <c r="B306" s="233" t="s">
        <v>1947</v>
      </c>
      <c r="C306" s="94" t="s">
        <v>1946</v>
      </c>
      <c r="D306" s="249">
        <v>0</v>
      </c>
      <c r="E306" s="249">
        <v>0</v>
      </c>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2508</v>
      </c>
      <c r="C307" s="94" t="s">
        <v>2509</v>
      </c>
      <c r="D307" s="249">
        <v>0</v>
      </c>
      <c r="E307" s="249">
        <v>0</v>
      </c>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2510</v>
      </c>
      <c r="C308" s="94" t="s">
        <v>2511</v>
      </c>
      <c r="D308" s="249">
        <v>0</v>
      </c>
      <c r="E308" s="249">
        <v>0</v>
      </c>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2512</v>
      </c>
      <c r="B309" s="233" t="s">
        <v>2513</v>
      </c>
      <c r="C309" s="94" t="s">
        <v>2512</v>
      </c>
      <c r="D309" s="249">
        <v>0</v>
      </c>
      <c r="E309" s="249">
        <v>0</v>
      </c>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2514</v>
      </c>
      <c r="C310" s="94" t="s">
        <v>2515</v>
      </c>
      <c r="D310" s="249">
        <v>0</v>
      </c>
      <c r="E310" s="249">
        <v>0</v>
      </c>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2516</v>
      </c>
      <c r="C311" s="94" t="s">
        <v>2517</v>
      </c>
      <c r="D311" s="249">
        <v>0</v>
      </c>
      <c r="E311" s="249">
        <v>0</v>
      </c>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1948</v>
      </c>
      <c r="B312" s="233" t="s">
        <v>1949</v>
      </c>
      <c r="C312" s="94" t="s">
        <v>1948</v>
      </c>
      <c r="D312" s="249">
        <v>77256</v>
      </c>
      <c r="E312" s="249">
        <v>37194.06</v>
      </c>
      <c r="F312" s="95">
        <f t="shared" si="50"/>
        <v>48.143911152531835</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1950</v>
      </c>
      <c r="C313" s="94" t="s">
        <v>1951</v>
      </c>
      <c r="D313" s="249">
        <v>0</v>
      </c>
      <c r="E313" s="249">
        <v>0</v>
      </c>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1952</v>
      </c>
      <c r="B314" s="233" t="s">
        <v>1953</v>
      </c>
      <c r="C314" s="94" t="s">
        <v>1952</v>
      </c>
      <c r="D314" s="249">
        <v>0</v>
      </c>
      <c r="E314" s="249">
        <v>0</v>
      </c>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2518</v>
      </c>
      <c r="C315" s="94" t="s">
        <v>2519</v>
      </c>
      <c r="D315" s="249">
        <v>0</v>
      </c>
      <c r="E315" s="249">
        <v>0</v>
      </c>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2520</v>
      </c>
      <c r="C316" s="94" t="s">
        <v>2521</v>
      </c>
      <c r="D316" s="249">
        <v>0</v>
      </c>
      <c r="E316" s="249">
        <v>0</v>
      </c>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1957</v>
      </c>
      <c r="B317" s="233" t="s">
        <v>1958</v>
      </c>
      <c r="C317" s="94" t="s">
        <v>1957</v>
      </c>
      <c r="D317" s="249">
        <v>0</v>
      </c>
      <c r="E317" s="249">
        <v>0</v>
      </c>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2522</v>
      </c>
      <c r="C318" s="94" t="s">
        <v>2523</v>
      </c>
      <c r="D318" s="249">
        <v>0</v>
      </c>
      <c r="E318" s="249">
        <v>0</v>
      </c>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1959</v>
      </c>
      <c r="C319" s="94" t="s">
        <v>1960</v>
      </c>
      <c r="D319" s="249">
        <v>0</v>
      </c>
      <c r="E319" s="249">
        <v>0</v>
      </c>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2524</v>
      </c>
      <c r="C320" s="94" t="s">
        <v>2525</v>
      </c>
      <c r="D320" s="249">
        <v>0</v>
      </c>
      <c r="E320" s="249">
        <v>0</v>
      </c>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2526</v>
      </c>
      <c r="C321" s="94" t="s">
        <v>2527</v>
      </c>
      <c r="D321" s="249">
        <v>0</v>
      </c>
      <c r="E321" s="249">
        <v>0</v>
      </c>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2528</v>
      </c>
      <c r="C322" s="104" t="s">
        <v>2529</v>
      </c>
      <c r="D322" s="250">
        <v>0</v>
      </c>
      <c r="E322" s="250">
        <v>0</v>
      </c>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Y993"/>
  <sheetViews>
    <sheetView showGridLines="0" topLeftCell="A118" workbookViewId="0">
      <selection activeCell="B146" sqref="B146"/>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1" width="14.42578125" style="66" customWidth="1"/>
    <col min="32" max="16384" width="14.42578125" style="66"/>
  </cols>
  <sheetData>
    <row r="1" spans="1:25" ht="15" customHeight="1" x14ac:dyDescent="0.2">
      <c r="A1" s="293"/>
      <c r="B1" s="294"/>
      <c r="C1" s="293"/>
      <c r="D1" s="295"/>
      <c r="E1" s="295"/>
      <c r="F1" s="296"/>
    </row>
    <row r="2" spans="1:25" ht="50.1" customHeight="1" x14ac:dyDescent="0.25">
      <c r="A2" s="360" t="s">
        <v>2530</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3" t="s">
        <v>2531</v>
      </c>
      <c r="B3" s="284" t="s">
        <v>38</v>
      </c>
      <c r="C3" s="285" t="s">
        <v>39</v>
      </c>
      <c r="D3" s="284" t="s">
        <v>47</v>
      </c>
      <c r="E3" s="284" t="s">
        <v>48</v>
      </c>
      <c r="F3" s="286" t="s">
        <v>49</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7">
        <v>1</v>
      </c>
      <c r="B4" s="288">
        <v>2</v>
      </c>
      <c r="C4" s="289" t="s">
        <v>50</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1968</v>
      </c>
      <c r="B5" s="192" t="s">
        <v>2532</v>
      </c>
      <c r="C5" s="184" t="s">
        <v>1968</v>
      </c>
      <c r="D5" s="81">
        <f t="shared" ref="D5:E5" si="0">D6+D10+D13+SUM(D17:D21)</f>
        <v>1470036</v>
      </c>
      <c r="E5" s="81">
        <f t="shared" si="0"/>
        <v>1402164.98</v>
      </c>
      <c r="F5" s="82">
        <f t="shared" ref="F5:F141" si="1">IF(D5&gt;0,IF(E5/D5&gt;=100,"&gt;&gt;100",E5/D5*100),"-")</f>
        <v>95.383036878008426</v>
      </c>
      <c r="G5" s="51"/>
      <c r="H5" s="51"/>
      <c r="I5" s="51"/>
      <c r="J5" s="51"/>
      <c r="K5" s="51"/>
      <c r="L5" s="51"/>
      <c r="M5" s="51"/>
      <c r="N5" s="51"/>
      <c r="O5" s="51"/>
      <c r="P5" s="51"/>
      <c r="Q5" s="51"/>
      <c r="R5" s="51"/>
      <c r="S5" s="51"/>
      <c r="T5" s="51"/>
      <c r="U5" s="51"/>
      <c r="V5" s="51"/>
      <c r="W5" s="51"/>
      <c r="X5" s="51"/>
      <c r="Y5" s="51"/>
    </row>
    <row r="6" spans="1:25" ht="24" x14ac:dyDescent="0.2">
      <c r="A6" s="79" t="s">
        <v>1970</v>
      </c>
      <c r="B6" s="234" t="s">
        <v>2533</v>
      </c>
      <c r="C6" s="185" t="s">
        <v>1970</v>
      </c>
      <c r="D6" s="83">
        <f t="shared" ref="D6:E6" si="2">SUM(D7:D9)</f>
        <v>265754</v>
      </c>
      <c r="E6" s="83">
        <f t="shared" si="2"/>
        <v>324013.51</v>
      </c>
      <c r="F6" s="65">
        <f t="shared" si="1"/>
        <v>121.92234547739641</v>
      </c>
      <c r="G6" s="51"/>
      <c r="H6" s="51"/>
      <c r="I6" s="51"/>
      <c r="J6" s="51"/>
      <c r="K6" s="51"/>
      <c r="L6" s="51"/>
      <c r="M6" s="51"/>
      <c r="N6" s="51"/>
      <c r="O6" s="51"/>
      <c r="P6" s="51"/>
      <c r="Q6" s="51"/>
      <c r="R6" s="51"/>
      <c r="S6" s="51"/>
      <c r="T6" s="51"/>
      <c r="U6" s="51"/>
      <c r="V6" s="51"/>
      <c r="W6" s="51"/>
      <c r="X6" s="51"/>
      <c r="Y6" s="51"/>
    </row>
    <row r="7" spans="1:25" ht="12.75" customHeight="1" x14ac:dyDescent="0.2">
      <c r="A7" s="79" t="s">
        <v>2534</v>
      </c>
      <c r="B7" s="87" t="s">
        <v>2535</v>
      </c>
      <c r="C7" s="185" t="s">
        <v>2534</v>
      </c>
      <c r="D7" s="251">
        <v>130214</v>
      </c>
      <c r="E7" s="251">
        <v>219919.67</v>
      </c>
      <c r="F7" s="65">
        <f t="shared" si="1"/>
        <v>168.89095642557638</v>
      </c>
      <c r="G7" s="51"/>
      <c r="H7" s="51"/>
      <c r="I7" s="51"/>
      <c r="J7" s="51"/>
      <c r="K7" s="51"/>
      <c r="L7" s="51"/>
      <c r="M7" s="51"/>
      <c r="N7" s="51"/>
      <c r="O7" s="51"/>
      <c r="P7" s="51"/>
      <c r="Q7" s="51"/>
      <c r="R7" s="51"/>
      <c r="S7" s="51"/>
      <c r="T7" s="51"/>
      <c r="U7" s="51"/>
      <c r="V7" s="51"/>
      <c r="W7" s="51"/>
      <c r="X7" s="51"/>
      <c r="Y7" s="51"/>
    </row>
    <row r="8" spans="1:25" ht="12.75" customHeight="1" x14ac:dyDescent="0.2">
      <c r="A8" s="79" t="s">
        <v>2536</v>
      </c>
      <c r="B8" s="87" t="s">
        <v>2537</v>
      </c>
      <c r="C8" s="185" t="s">
        <v>2536</v>
      </c>
      <c r="D8" s="251">
        <v>135540</v>
      </c>
      <c r="E8" s="251">
        <v>104093.84</v>
      </c>
      <c r="F8" s="65">
        <f t="shared" si="1"/>
        <v>76.799350745167473</v>
      </c>
      <c r="G8" s="51"/>
      <c r="H8" s="51"/>
      <c r="I8" s="51"/>
      <c r="J8" s="51"/>
      <c r="K8" s="51"/>
      <c r="L8" s="51"/>
      <c r="M8" s="51"/>
      <c r="N8" s="51"/>
      <c r="O8" s="51"/>
      <c r="P8" s="51"/>
      <c r="Q8" s="51"/>
      <c r="R8" s="51"/>
      <c r="S8" s="51"/>
      <c r="T8" s="51"/>
      <c r="U8" s="51"/>
      <c r="V8" s="51"/>
      <c r="W8" s="51"/>
      <c r="X8" s="51"/>
      <c r="Y8" s="51"/>
    </row>
    <row r="9" spans="1:25" ht="12.75" customHeight="1" x14ac:dyDescent="0.2">
      <c r="A9" s="79" t="s">
        <v>2538</v>
      </c>
      <c r="B9" s="87" t="s">
        <v>2539</v>
      </c>
      <c r="C9" s="185" t="s">
        <v>2538</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1972</v>
      </c>
      <c r="B10" s="87" t="s">
        <v>2540</v>
      </c>
      <c r="C10" s="185" t="s">
        <v>1972</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2541</v>
      </c>
      <c r="B11" s="87" t="s">
        <v>2542</v>
      </c>
      <c r="C11" s="185" t="s">
        <v>2541</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2543</v>
      </c>
      <c r="B12" s="87" t="s">
        <v>2544</v>
      </c>
      <c r="C12" s="185" t="s">
        <v>2543</v>
      </c>
      <c r="D12" s="251">
        <v>0</v>
      </c>
      <c r="E12" s="251">
        <v>0</v>
      </c>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2545</v>
      </c>
      <c r="B13" s="87" t="s">
        <v>2546</v>
      </c>
      <c r="C13" s="185" t="s">
        <v>2545</v>
      </c>
      <c r="D13" s="83">
        <f t="shared" ref="D13:E13" si="4">SUM(D14:D16)</f>
        <v>1204282</v>
      </c>
      <c r="E13" s="83">
        <f t="shared" si="4"/>
        <v>1066625.22</v>
      </c>
      <c r="F13" s="65">
        <f t="shared" si="1"/>
        <v>88.569389893729209</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2547</v>
      </c>
      <c r="B14" s="87" t="s">
        <v>2548</v>
      </c>
      <c r="C14" s="185" t="s">
        <v>2547</v>
      </c>
      <c r="D14" s="251">
        <v>855597</v>
      </c>
      <c r="E14" s="251">
        <v>776733.84</v>
      </c>
      <c r="F14" s="65">
        <f t="shared" si="1"/>
        <v>90.782674553557342</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2549</v>
      </c>
      <c r="B15" s="87" t="s">
        <v>2550</v>
      </c>
      <c r="C15" s="185" t="s">
        <v>2549</v>
      </c>
      <c r="D15" s="251">
        <v>0</v>
      </c>
      <c r="E15" s="251">
        <v>0</v>
      </c>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2551</v>
      </c>
      <c r="B16" s="87" t="s">
        <v>2552</v>
      </c>
      <c r="C16" s="185" t="s">
        <v>2551</v>
      </c>
      <c r="D16" s="251">
        <v>348685</v>
      </c>
      <c r="E16" s="251">
        <v>289891.38</v>
      </c>
      <c r="F16" s="65">
        <f t="shared" si="1"/>
        <v>83.138471686479193</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2553</v>
      </c>
      <c r="B17" s="87" t="s">
        <v>2554</v>
      </c>
      <c r="C17" s="185" t="s">
        <v>2553</v>
      </c>
      <c r="D17" s="251">
        <v>0</v>
      </c>
      <c r="E17" s="251">
        <v>0</v>
      </c>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2555</v>
      </c>
      <c r="B18" s="87" t="s">
        <v>2556</v>
      </c>
      <c r="C18" s="185" t="s">
        <v>2555</v>
      </c>
      <c r="D18" s="251"/>
      <c r="E18" s="251">
        <v>11526.25</v>
      </c>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2557</v>
      </c>
      <c r="B19" s="87" t="s">
        <v>2558</v>
      </c>
      <c r="C19" s="185" t="s">
        <v>2557</v>
      </c>
      <c r="D19" s="251">
        <v>0</v>
      </c>
      <c r="E19" s="251">
        <v>0</v>
      </c>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2559</v>
      </c>
      <c r="B20" s="87" t="s">
        <v>2560</v>
      </c>
      <c r="C20" s="185" t="s">
        <v>2559</v>
      </c>
      <c r="D20" s="251">
        <v>0</v>
      </c>
      <c r="E20" s="251">
        <v>0</v>
      </c>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2561</v>
      </c>
      <c r="B21" s="87" t="s">
        <v>2562</v>
      </c>
      <c r="C21" s="185" t="s">
        <v>2561</v>
      </c>
      <c r="D21" s="251">
        <v>0</v>
      </c>
      <c r="E21" s="251">
        <v>0</v>
      </c>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1976</v>
      </c>
      <c r="B22" s="87" t="s">
        <v>2563</v>
      </c>
      <c r="C22" s="185" t="s">
        <v>1976</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2564</v>
      </c>
      <c r="B23" s="87" t="s">
        <v>2565</v>
      </c>
      <c r="C23" s="185" t="s">
        <v>2564</v>
      </c>
      <c r="D23" s="251">
        <v>0</v>
      </c>
      <c r="E23" s="251">
        <v>0</v>
      </c>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2566</v>
      </c>
      <c r="B24" s="87" t="s">
        <v>2567</v>
      </c>
      <c r="C24" s="185" t="s">
        <v>2566</v>
      </c>
      <c r="D24" s="251">
        <v>0</v>
      </c>
      <c r="E24" s="251">
        <v>0</v>
      </c>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2568</v>
      </c>
      <c r="B25" s="87" t="s">
        <v>2569</v>
      </c>
      <c r="C25" s="185" t="s">
        <v>2568</v>
      </c>
      <c r="D25" s="251">
        <v>0</v>
      </c>
      <c r="E25" s="251">
        <v>0</v>
      </c>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2570</v>
      </c>
      <c r="B26" s="87" t="s">
        <v>2571</v>
      </c>
      <c r="C26" s="185" t="s">
        <v>2570</v>
      </c>
      <c r="D26" s="251">
        <v>0</v>
      </c>
      <c r="E26" s="251">
        <v>0</v>
      </c>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2572</v>
      </c>
      <c r="B27" s="87" t="s">
        <v>2573</v>
      </c>
      <c r="C27" s="185" t="s">
        <v>2572</v>
      </c>
      <c r="D27" s="251">
        <v>0</v>
      </c>
      <c r="E27" s="251">
        <v>0</v>
      </c>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2031</v>
      </c>
      <c r="B28" s="87" t="s">
        <v>2574</v>
      </c>
      <c r="C28" s="185" t="s">
        <v>2031</v>
      </c>
      <c r="D28" s="83">
        <f t="shared" ref="D28:E28" si="6">SUM(D29:D34)</f>
        <v>391605</v>
      </c>
      <c r="E28" s="83">
        <f t="shared" si="6"/>
        <v>110000</v>
      </c>
      <c r="F28" s="65">
        <f t="shared" si="1"/>
        <v>28.089528989670715</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2575</v>
      </c>
      <c r="B29" s="87" t="s">
        <v>2576</v>
      </c>
      <c r="C29" s="185" t="s">
        <v>2575</v>
      </c>
      <c r="D29" s="251">
        <v>0</v>
      </c>
      <c r="E29" s="251">
        <v>0</v>
      </c>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2577</v>
      </c>
      <c r="B30" s="87" t="s">
        <v>2578</v>
      </c>
      <c r="C30" s="185" t="s">
        <v>2577</v>
      </c>
      <c r="D30" s="251">
        <v>381872</v>
      </c>
      <c r="E30" s="251">
        <v>110000</v>
      </c>
      <c r="F30" s="65">
        <f t="shared" si="1"/>
        <v>28.805463610843425</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2579</v>
      </c>
      <c r="B31" s="87" t="s">
        <v>2580</v>
      </c>
      <c r="C31" s="185" t="s">
        <v>2579</v>
      </c>
      <c r="D31" s="251">
        <v>0</v>
      </c>
      <c r="E31" s="251">
        <v>0</v>
      </c>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2581</v>
      </c>
      <c r="B32" s="87" t="s">
        <v>2582</v>
      </c>
      <c r="C32" s="185" t="s">
        <v>2581</v>
      </c>
      <c r="D32" s="251">
        <v>0</v>
      </c>
      <c r="E32" s="251">
        <v>0</v>
      </c>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2583</v>
      </c>
      <c r="B33" s="87" t="s">
        <v>2584</v>
      </c>
      <c r="C33" s="185" t="s">
        <v>2583</v>
      </c>
      <c r="D33" s="251">
        <v>9733</v>
      </c>
      <c r="E33" s="251"/>
      <c r="F33" s="65">
        <f t="shared" si="1"/>
        <v>0</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2585</v>
      </c>
      <c r="B34" s="87" t="s">
        <v>2586</v>
      </c>
      <c r="C34" s="185" t="s">
        <v>2585</v>
      </c>
      <c r="D34" s="251">
        <v>0</v>
      </c>
      <c r="E34" s="251">
        <v>0</v>
      </c>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2033</v>
      </c>
      <c r="B35" s="87" t="s">
        <v>2587</v>
      </c>
      <c r="C35" s="185" t="s">
        <v>2033</v>
      </c>
      <c r="D35" s="83">
        <f t="shared" ref="D35:E35" si="7">D36+D39+D43+D50+D54+D60+D61+D66+D74</f>
        <v>1504218</v>
      </c>
      <c r="E35" s="83">
        <f t="shared" si="7"/>
        <v>2398842.7999999998</v>
      </c>
      <c r="F35" s="65">
        <f t="shared" si="1"/>
        <v>159.47441128878924</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2035</v>
      </c>
      <c r="B36" s="87" t="s">
        <v>2588</v>
      </c>
      <c r="C36" s="185" t="s">
        <v>2035</v>
      </c>
      <c r="D36" s="83">
        <f t="shared" ref="D36:E36" si="8">SUM(D37:D38)</f>
        <v>18451</v>
      </c>
      <c r="E36" s="83">
        <f t="shared" si="8"/>
        <v>69556.399999999994</v>
      </c>
      <c r="F36" s="65">
        <f t="shared" si="1"/>
        <v>376.97902552707166</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2589</v>
      </c>
      <c r="B37" s="87" t="s">
        <v>2590</v>
      </c>
      <c r="C37" s="185" t="s">
        <v>2589</v>
      </c>
      <c r="D37" s="251">
        <v>15000</v>
      </c>
      <c r="E37" s="251">
        <v>68131.399999999994</v>
      </c>
      <c r="F37" s="65">
        <f t="shared" si="1"/>
        <v>454.20933333333329</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2591</v>
      </c>
      <c r="B38" s="87" t="s">
        <v>2592</v>
      </c>
      <c r="C38" s="185" t="s">
        <v>2591</v>
      </c>
      <c r="D38" s="251">
        <v>3451</v>
      </c>
      <c r="E38" s="251">
        <v>1425</v>
      </c>
      <c r="F38" s="65">
        <f t="shared" si="1"/>
        <v>41.292379020573748</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2037</v>
      </c>
      <c r="B39" s="87" t="s">
        <v>2593</v>
      </c>
      <c r="C39" s="185" t="s">
        <v>2037</v>
      </c>
      <c r="D39" s="83">
        <f t="shared" ref="D39:E39" si="9">SUM(D40:D42)</f>
        <v>20000</v>
      </c>
      <c r="E39" s="83">
        <f t="shared" si="9"/>
        <v>20000</v>
      </c>
      <c r="F39" s="65">
        <f t="shared" si="1"/>
        <v>100</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2594</v>
      </c>
      <c r="B40" s="87" t="s">
        <v>2595</v>
      </c>
      <c r="C40" s="185" t="s">
        <v>2594</v>
      </c>
      <c r="D40" s="251">
        <v>20000</v>
      </c>
      <c r="E40" s="251">
        <v>20000</v>
      </c>
      <c r="F40" s="65">
        <f t="shared" si="1"/>
        <v>100</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2596</v>
      </c>
      <c r="B41" s="87" t="s">
        <v>2597</v>
      </c>
      <c r="C41" s="185" t="s">
        <v>2596</v>
      </c>
      <c r="D41" s="251">
        <v>0</v>
      </c>
      <c r="E41" s="251">
        <v>0</v>
      </c>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2598</v>
      </c>
      <c r="B42" s="87" t="s">
        <v>2599</v>
      </c>
      <c r="C42" s="185" t="s">
        <v>2598</v>
      </c>
      <c r="D42" s="251">
        <v>0</v>
      </c>
      <c r="E42" s="251">
        <v>0</v>
      </c>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2600</v>
      </c>
      <c r="B43" s="87" t="s">
        <v>2601</v>
      </c>
      <c r="C43" s="185" t="s">
        <v>2600</v>
      </c>
      <c r="D43" s="83">
        <f t="shared" ref="D43:E43" si="10">SUM(D44:D49)</f>
        <v>74950</v>
      </c>
      <c r="E43" s="83">
        <f t="shared" si="10"/>
        <v>139133.38999999998</v>
      </c>
      <c r="F43" s="65">
        <f t="shared" si="1"/>
        <v>185.63494329553035</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2602</v>
      </c>
      <c r="B44" s="87" t="s">
        <v>2603</v>
      </c>
      <c r="C44" s="185" t="s">
        <v>2602</v>
      </c>
      <c r="D44" s="251">
        <v>0</v>
      </c>
      <c r="E44" s="251">
        <v>0</v>
      </c>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2604</v>
      </c>
      <c r="B45" s="87" t="s">
        <v>2605</v>
      </c>
      <c r="C45" s="185" t="s">
        <v>2604</v>
      </c>
      <c r="D45" s="251">
        <v>0</v>
      </c>
      <c r="E45" s="251">
        <v>0</v>
      </c>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2606</v>
      </c>
      <c r="B46" s="87" t="s">
        <v>2607</v>
      </c>
      <c r="C46" s="185" t="s">
        <v>2606</v>
      </c>
      <c r="D46" s="251">
        <v>0</v>
      </c>
      <c r="E46" s="251">
        <v>0</v>
      </c>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2608</v>
      </c>
      <c r="B47" s="87" t="s">
        <v>2609</v>
      </c>
      <c r="C47" s="185" t="s">
        <v>2608</v>
      </c>
      <c r="D47" s="251">
        <v>74950</v>
      </c>
      <c r="E47" s="251">
        <v>120283.51</v>
      </c>
      <c r="F47" s="65">
        <f t="shared" si="1"/>
        <v>160.48500333555705</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2610</v>
      </c>
      <c r="B48" s="87" t="s">
        <v>2611</v>
      </c>
      <c r="C48" s="185" t="s">
        <v>2610</v>
      </c>
      <c r="D48" s="251"/>
      <c r="E48" s="251">
        <v>18849.88</v>
      </c>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2612</v>
      </c>
      <c r="B49" s="87" t="s">
        <v>2613</v>
      </c>
      <c r="C49" s="185" t="s">
        <v>2612</v>
      </c>
      <c r="D49" s="251">
        <v>0</v>
      </c>
      <c r="E49" s="251">
        <v>0</v>
      </c>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2614</v>
      </c>
      <c r="B50" s="87" t="s">
        <v>2615</v>
      </c>
      <c r="C50" s="185" t="s">
        <v>2614</v>
      </c>
      <c r="D50" s="83">
        <f t="shared" ref="D50:E50" si="11">SUM(D51:D53)</f>
        <v>0</v>
      </c>
      <c r="E50" s="83">
        <f t="shared" si="11"/>
        <v>635200.93999999994</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2616</v>
      </c>
      <c r="B51" s="87" t="s">
        <v>2617</v>
      </c>
      <c r="C51" s="185" t="s">
        <v>2616</v>
      </c>
      <c r="D51" s="251">
        <v>0</v>
      </c>
      <c r="E51" s="251">
        <v>0</v>
      </c>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2618</v>
      </c>
      <c r="B52" s="87" t="s">
        <v>2619</v>
      </c>
      <c r="C52" s="185" t="s">
        <v>2618</v>
      </c>
      <c r="D52" s="251">
        <v>0</v>
      </c>
      <c r="E52" s="251">
        <v>0</v>
      </c>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2620</v>
      </c>
      <c r="B53" s="87" t="s">
        <v>2621</v>
      </c>
      <c r="C53" s="185" t="s">
        <v>2620</v>
      </c>
      <c r="D53" s="251"/>
      <c r="E53" s="251">
        <v>635200.93999999994</v>
      </c>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2622</v>
      </c>
      <c r="B54" s="87" t="s">
        <v>2623</v>
      </c>
      <c r="C54" s="185" t="s">
        <v>2622</v>
      </c>
      <c r="D54" s="83">
        <f t="shared" ref="D54:E54" si="12">SUM(D55:D59)</f>
        <v>1213285</v>
      </c>
      <c r="E54" s="83">
        <f t="shared" si="12"/>
        <v>858269.48</v>
      </c>
      <c r="F54" s="65">
        <f t="shared" si="1"/>
        <v>70.739313516609855</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2624</v>
      </c>
      <c r="B55" s="87" t="s">
        <v>2625</v>
      </c>
      <c r="C55" s="185" t="s">
        <v>2624</v>
      </c>
      <c r="D55" s="251">
        <v>1213285</v>
      </c>
      <c r="E55" s="251">
        <v>858269.48</v>
      </c>
      <c r="F55" s="65">
        <f t="shared" si="1"/>
        <v>70.739313516609855</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2626</v>
      </c>
      <c r="B56" s="87" t="s">
        <v>2627</v>
      </c>
      <c r="C56" s="185" t="s">
        <v>2626</v>
      </c>
      <c r="D56" s="251">
        <v>0</v>
      </c>
      <c r="E56" s="251">
        <v>0</v>
      </c>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2628</v>
      </c>
      <c r="B57" s="87" t="s">
        <v>2629</v>
      </c>
      <c r="C57" s="185" t="s">
        <v>2628</v>
      </c>
      <c r="D57" s="251">
        <v>0</v>
      </c>
      <c r="E57" s="251">
        <v>0</v>
      </c>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2630</v>
      </c>
      <c r="B58" s="87" t="s">
        <v>2631</v>
      </c>
      <c r="C58" s="185" t="s">
        <v>2630</v>
      </c>
      <c r="D58" s="251">
        <v>0</v>
      </c>
      <c r="E58" s="251">
        <v>0</v>
      </c>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2632</v>
      </c>
      <c r="B59" s="87" t="s">
        <v>2633</v>
      </c>
      <c r="C59" s="185" t="s">
        <v>2632</v>
      </c>
      <c r="D59" s="251">
        <v>0</v>
      </c>
      <c r="E59" s="251">
        <v>0</v>
      </c>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2634</v>
      </c>
      <c r="B60" s="87" t="s">
        <v>2635</v>
      </c>
      <c r="C60" s="185" t="s">
        <v>2634</v>
      </c>
      <c r="D60" s="251">
        <v>35994</v>
      </c>
      <c r="E60" s="251">
        <v>64494.99</v>
      </c>
      <c r="F60" s="65">
        <f t="shared" si="1"/>
        <v>179.18261376896149</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2636</v>
      </c>
      <c r="B61" s="87" t="s">
        <v>2637</v>
      </c>
      <c r="C61" s="185" t="s">
        <v>2636</v>
      </c>
      <c r="D61" s="83">
        <f t="shared" ref="D61:E61" si="13">SUM(D62:D65)</f>
        <v>82665</v>
      </c>
      <c r="E61" s="83">
        <f t="shared" si="13"/>
        <v>213852.76</v>
      </c>
      <c r="F61" s="65">
        <f t="shared" si="1"/>
        <v>258.69807052561544</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2638</v>
      </c>
      <c r="B62" s="87" t="s">
        <v>2639</v>
      </c>
      <c r="C62" s="185" t="s">
        <v>2638</v>
      </c>
      <c r="D62" s="251">
        <v>0</v>
      </c>
      <c r="E62" s="251">
        <v>0</v>
      </c>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2640</v>
      </c>
      <c r="B63" s="87" t="s">
        <v>2641</v>
      </c>
      <c r="C63" s="185" t="s">
        <v>2640</v>
      </c>
      <c r="D63" s="251">
        <v>0</v>
      </c>
      <c r="E63" s="251">
        <v>0</v>
      </c>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2642</v>
      </c>
      <c r="B64" s="87" t="s">
        <v>2643</v>
      </c>
      <c r="C64" s="185" t="s">
        <v>2642</v>
      </c>
      <c r="D64" s="251">
        <v>23755</v>
      </c>
      <c r="E64" s="251">
        <v>206505.16</v>
      </c>
      <c r="F64" s="65">
        <f t="shared" si="1"/>
        <v>869.31239739002319</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2644</v>
      </c>
      <c r="B65" s="87" t="s">
        <v>2645</v>
      </c>
      <c r="C65" s="185" t="s">
        <v>2644</v>
      </c>
      <c r="D65" s="251">
        <v>58910</v>
      </c>
      <c r="E65" s="251">
        <v>7347.6</v>
      </c>
      <c r="F65" s="65">
        <f t="shared" si="1"/>
        <v>12.472585299609575</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2646</v>
      </c>
      <c r="B66" s="87" t="s">
        <v>2647</v>
      </c>
      <c r="C66" s="185" t="s">
        <v>2646</v>
      </c>
      <c r="D66" s="83">
        <f t="shared" ref="D66:E66" si="14">SUM(D67:D73)</f>
        <v>10350</v>
      </c>
      <c r="E66" s="83">
        <f t="shared" si="14"/>
        <v>10350</v>
      </c>
      <c r="F66" s="65">
        <f t="shared" si="1"/>
        <v>100</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2648</v>
      </c>
      <c r="B67" s="87" t="s">
        <v>2649</v>
      </c>
      <c r="C67" s="185" t="s">
        <v>2648</v>
      </c>
      <c r="D67" s="251">
        <v>0</v>
      </c>
      <c r="E67" s="251">
        <v>0</v>
      </c>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2650</v>
      </c>
      <c r="B68" s="87" t="s">
        <v>2651</v>
      </c>
      <c r="C68" s="185" t="s">
        <v>2650</v>
      </c>
      <c r="D68" s="251">
        <v>0</v>
      </c>
      <c r="E68" s="251">
        <v>0</v>
      </c>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2652</v>
      </c>
      <c r="B69" s="87" t="s">
        <v>2653</v>
      </c>
      <c r="C69" s="185" t="s">
        <v>2652</v>
      </c>
      <c r="D69" s="251">
        <v>0</v>
      </c>
      <c r="E69" s="251">
        <v>0</v>
      </c>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2654</v>
      </c>
      <c r="B70" s="87" t="s">
        <v>2655</v>
      </c>
      <c r="C70" s="185" t="s">
        <v>2654</v>
      </c>
      <c r="D70" s="251">
        <v>0</v>
      </c>
      <c r="E70" s="251">
        <v>0</v>
      </c>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2656</v>
      </c>
      <c r="B71" s="87" t="s">
        <v>2657</v>
      </c>
      <c r="C71" s="185" t="s">
        <v>2656</v>
      </c>
      <c r="D71" s="251">
        <v>0</v>
      </c>
      <c r="E71" s="251">
        <v>0</v>
      </c>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2658</v>
      </c>
      <c r="B72" s="87" t="s">
        <v>2659</v>
      </c>
      <c r="C72" s="185" t="s">
        <v>2658</v>
      </c>
      <c r="D72" s="251">
        <v>10350</v>
      </c>
      <c r="E72" s="251">
        <v>10350</v>
      </c>
      <c r="F72" s="65">
        <f t="shared" si="1"/>
        <v>100</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2660</v>
      </c>
      <c r="B73" s="87" t="s">
        <v>2661</v>
      </c>
      <c r="C73" s="185" t="s">
        <v>2660</v>
      </c>
      <c r="D73" s="251">
        <v>0</v>
      </c>
      <c r="E73" s="251">
        <v>0</v>
      </c>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2039</v>
      </c>
      <c r="B74" s="87" t="s">
        <v>2662</v>
      </c>
      <c r="C74" s="185" t="s">
        <v>2039</v>
      </c>
      <c r="D74" s="251">
        <v>48523</v>
      </c>
      <c r="E74" s="251">
        <v>387984.84</v>
      </c>
      <c r="F74" s="65">
        <f t="shared" si="1"/>
        <v>799.58955546854077</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2041</v>
      </c>
      <c r="B75" s="87" t="s">
        <v>2663</v>
      </c>
      <c r="C75" s="185" t="s">
        <v>2041</v>
      </c>
      <c r="D75" s="83">
        <f t="shared" ref="D75:E75" si="15">SUM(D76:D81)</f>
        <v>148033</v>
      </c>
      <c r="E75" s="83">
        <f t="shared" si="15"/>
        <v>1051600.54</v>
      </c>
      <c r="F75" s="65">
        <f t="shared" si="1"/>
        <v>710.38250930535764</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2043</v>
      </c>
      <c r="B76" s="87" t="s">
        <v>2664</v>
      </c>
      <c r="C76" s="185" t="s">
        <v>2043</v>
      </c>
      <c r="D76" s="251">
        <v>22504</v>
      </c>
      <c r="E76" s="251">
        <v>14325.02</v>
      </c>
      <c r="F76" s="65">
        <f t="shared" si="1"/>
        <v>63.655439033060787</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2045</v>
      </c>
      <c r="B77" s="87" t="s">
        <v>2665</v>
      </c>
      <c r="C77" s="185" t="s">
        <v>2045</v>
      </c>
      <c r="D77" s="251"/>
      <c r="E77" s="251">
        <v>684525.08</v>
      </c>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2047</v>
      </c>
      <c r="B78" s="87" t="s">
        <v>2666</v>
      </c>
      <c r="C78" s="185" t="s">
        <v>2047</v>
      </c>
      <c r="D78" s="251">
        <v>0</v>
      </c>
      <c r="E78" s="251">
        <v>0</v>
      </c>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2049</v>
      </c>
      <c r="B79" s="87" t="s">
        <v>2667</v>
      </c>
      <c r="C79" s="185" t="s">
        <v>2049</v>
      </c>
      <c r="D79" s="251">
        <v>53134</v>
      </c>
      <c r="E79" s="251">
        <v>55652.12</v>
      </c>
      <c r="F79" s="65">
        <f t="shared" si="1"/>
        <v>104.7391877140814</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2051</v>
      </c>
      <c r="B80" s="87" t="s">
        <v>2668</v>
      </c>
      <c r="C80" s="185" t="s">
        <v>2051</v>
      </c>
      <c r="D80" s="251">
        <v>58470</v>
      </c>
      <c r="E80" s="251"/>
      <c r="F80" s="65">
        <f t="shared" si="1"/>
        <v>0</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2053</v>
      </c>
      <c r="B81" s="87" t="s">
        <v>2669</v>
      </c>
      <c r="C81" s="185" t="s">
        <v>2053</v>
      </c>
      <c r="D81" s="251">
        <v>13925</v>
      </c>
      <c r="E81" s="251">
        <v>297098.32</v>
      </c>
      <c r="F81" s="65">
        <f t="shared" si="1"/>
        <v>2133.5606463195691</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2055</v>
      </c>
      <c r="B82" s="87" t="s">
        <v>2670</v>
      </c>
      <c r="C82" s="185" t="s">
        <v>2055</v>
      </c>
      <c r="D82" s="83">
        <f t="shared" ref="D82:E82" si="16">SUM(D83:D88)</f>
        <v>853107</v>
      </c>
      <c r="E82" s="83">
        <f t="shared" si="16"/>
        <v>712648.73</v>
      </c>
      <c r="F82" s="65">
        <f t="shared" si="1"/>
        <v>83.535679580638771</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2057</v>
      </c>
      <c r="B83" s="87" t="s">
        <v>2671</v>
      </c>
      <c r="C83" s="185" t="s">
        <v>2057</v>
      </c>
      <c r="D83" s="251">
        <v>0</v>
      </c>
      <c r="E83" s="251">
        <v>0</v>
      </c>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2059</v>
      </c>
      <c r="B84" s="87" t="s">
        <v>2672</v>
      </c>
      <c r="C84" s="185" t="s">
        <v>2059</v>
      </c>
      <c r="D84" s="251">
        <v>331557</v>
      </c>
      <c r="E84" s="251">
        <v>144742.93</v>
      </c>
      <c r="F84" s="65">
        <f t="shared" si="1"/>
        <v>43.655519262147983</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2061</v>
      </c>
      <c r="B85" s="87" t="s">
        <v>2673</v>
      </c>
      <c r="C85" s="185" t="s">
        <v>2061</v>
      </c>
      <c r="D85" s="251">
        <v>18213</v>
      </c>
      <c r="E85" s="251">
        <v>15893.07</v>
      </c>
      <c r="F85" s="65">
        <f t="shared" si="1"/>
        <v>87.262230275078238</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2063</v>
      </c>
      <c r="B86" s="87" t="s">
        <v>2674</v>
      </c>
      <c r="C86" s="185" t="s">
        <v>2063</v>
      </c>
      <c r="D86" s="251">
        <v>274983</v>
      </c>
      <c r="E86" s="251">
        <v>242019.73</v>
      </c>
      <c r="F86" s="65">
        <f t="shared" si="1"/>
        <v>88.012615325311032</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2675</v>
      </c>
      <c r="B87" s="87" t="s">
        <v>2676</v>
      </c>
      <c r="C87" s="185" t="s">
        <v>2675</v>
      </c>
      <c r="D87" s="251">
        <v>0</v>
      </c>
      <c r="E87" s="251">
        <v>0</v>
      </c>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2677</v>
      </c>
      <c r="B88" s="87" t="s">
        <v>2678</v>
      </c>
      <c r="C88" s="185" t="s">
        <v>2677</v>
      </c>
      <c r="D88" s="251">
        <v>228354</v>
      </c>
      <c r="E88" s="251">
        <v>309993</v>
      </c>
      <c r="F88" s="65">
        <f t="shared" si="1"/>
        <v>135.7510707060091</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2679</v>
      </c>
      <c r="B89" s="87" t="s">
        <v>2680</v>
      </c>
      <c r="C89" s="185" t="s">
        <v>2679</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2681</v>
      </c>
      <c r="B90" s="87" t="s">
        <v>2682</v>
      </c>
      <c r="C90" s="185" t="s">
        <v>2681</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2683</v>
      </c>
      <c r="B91" s="87" t="s">
        <v>1599</v>
      </c>
      <c r="C91" s="185" t="s">
        <v>2683</v>
      </c>
      <c r="D91" s="251">
        <v>0</v>
      </c>
      <c r="E91" s="251">
        <v>0</v>
      </c>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2684</v>
      </c>
      <c r="B92" s="87" t="s">
        <v>2685</v>
      </c>
      <c r="C92" s="185" t="s">
        <v>2684</v>
      </c>
      <c r="D92" s="251">
        <v>0</v>
      </c>
      <c r="E92" s="251">
        <v>0</v>
      </c>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2686</v>
      </c>
      <c r="B93" s="87" t="s">
        <v>2687</v>
      </c>
      <c r="C93" s="185" t="s">
        <v>2686</v>
      </c>
      <c r="D93" s="251">
        <v>0</v>
      </c>
      <c r="E93" s="251">
        <v>0</v>
      </c>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2688</v>
      </c>
      <c r="B94" s="87" t="s">
        <v>2689</v>
      </c>
      <c r="C94" s="185" t="s">
        <v>2688</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2690</v>
      </c>
      <c r="B95" s="87" t="s">
        <v>2691</v>
      </c>
      <c r="C95" s="185" t="s">
        <v>2690</v>
      </c>
      <c r="D95" s="251">
        <v>0</v>
      </c>
      <c r="E95" s="251">
        <v>0</v>
      </c>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2692</v>
      </c>
      <c r="B96" s="87" t="s">
        <v>2693</v>
      </c>
      <c r="C96" s="185" t="s">
        <v>2692</v>
      </c>
      <c r="D96" s="251">
        <v>0</v>
      </c>
      <c r="E96" s="251">
        <v>0</v>
      </c>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2694</v>
      </c>
      <c r="B97" s="87" t="s">
        <v>2695</v>
      </c>
      <c r="C97" s="185" t="s">
        <v>2694</v>
      </c>
      <c r="D97" s="251">
        <v>0</v>
      </c>
      <c r="E97" s="251">
        <v>0</v>
      </c>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2696</v>
      </c>
      <c r="B98" s="87" t="s">
        <v>2697</v>
      </c>
      <c r="C98" s="185" t="s">
        <v>2696</v>
      </c>
      <c r="D98" s="251">
        <v>0</v>
      </c>
      <c r="E98" s="251">
        <v>0</v>
      </c>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2698</v>
      </c>
      <c r="B99" s="87" t="s">
        <v>2699</v>
      </c>
      <c r="C99" s="185" t="s">
        <v>2698</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2700</v>
      </c>
      <c r="B100" s="87" t="s">
        <v>2701</v>
      </c>
      <c r="C100" s="185" t="s">
        <v>2700</v>
      </c>
      <c r="D100" s="251">
        <v>0</v>
      </c>
      <c r="E100" s="251">
        <v>0</v>
      </c>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2702</v>
      </c>
      <c r="B101" s="87" t="s">
        <v>2703</v>
      </c>
      <c r="C101" s="185" t="s">
        <v>2702</v>
      </c>
      <c r="D101" s="251">
        <v>0</v>
      </c>
      <c r="E101" s="251">
        <v>0</v>
      </c>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2704</v>
      </c>
      <c r="B102" s="87" t="s">
        <v>2705</v>
      </c>
      <c r="C102" s="185" t="s">
        <v>2704</v>
      </c>
      <c r="D102" s="251">
        <v>0</v>
      </c>
      <c r="E102" s="251">
        <v>0</v>
      </c>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2706</v>
      </c>
      <c r="B103" s="87" t="s">
        <v>2707</v>
      </c>
      <c r="C103" s="185" t="s">
        <v>2706</v>
      </c>
      <c r="D103" s="251">
        <v>0</v>
      </c>
      <c r="E103" s="251">
        <v>0</v>
      </c>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2708</v>
      </c>
      <c r="B104" s="87" t="s">
        <v>2709</v>
      </c>
      <c r="C104" s="185" t="s">
        <v>2708</v>
      </c>
      <c r="D104" s="251">
        <v>0</v>
      </c>
      <c r="E104" s="251">
        <v>0</v>
      </c>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2710</v>
      </c>
      <c r="B105" s="87" t="s">
        <v>2711</v>
      </c>
      <c r="C105" s="185" t="s">
        <v>2710</v>
      </c>
      <c r="D105" s="251">
        <v>0</v>
      </c>
      <c r="E105" s="251">
        <v>0</v>
      </c>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2712</v>
      </c>
      <c r="B106" s="87" t="s">
        <v>2713</v>
      </c>
      <c r="C106" s="185" t="s">
        <v>2712</v>
      </c>
      <c r="D106" s="251">
        <v>0</v>
      </c>
      <c r="E106" s="251">
        <v>0</v>
      </c>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2714</v>
      </c>
      <c r="B107" s="87" t="s">
        <v>2715</v>
      </c>
      <c r="C107" s="185" t="s">
        <v>2714</v>
      </c>
      <c r="D107" s="83">
        <f t="shared" ref="D107:E107" si="21">SUM(D108:D113)</f>
        <v>300043</v>
      </c>
      <c r="E107" s="83">
        <f t="shared" si="21"/>
        <v>308594.81</v>
      </c>
      <c r="F107" s="65">
        <f t="shared" si="1"/>
        <v>102.85019480541122</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2716</v>
      </c>
      <c r="B108" s="87" t="s">
        <v>2717</v>
      </c>
      <c r="C108" s="185" t="s">
        <v>2716</v>
      </c>
      <c r="D108" s="251">
        <v>145000</v>
      </c>
      <c r="E108" s="251">
        <v>179500</v>
      </c>
      <c r="F108" s="65">
        <f t="shared" si="1"/>
        <v>123.79310344827586</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2718</v>
      </c>
      <c r="B109" s="87" t="s">
        <v>2719</v>
      </c>
      <c r="C109" s="185" t="s">
        <v>2718</v>
      </c>
      <c r="D109" s="251">
        <v>19459</v>
      </c>
      <c r="E109" s="251">
        <v>22055.69</v>
      </c>
      <c r="F109" s="65">
        <f t="shared" si="1"/>
        <v>113.34441646538875</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2720</v>
      </c>
      <c r="B110" s="87" t="s">
        <v>2721</v>
      </c>
      <c r="C110" s="185" t="s">
        <v>2720</v>
      </c>
      <c r="D110" s="251">
        <v>17250</v>
      </c>
      <c r="E110" s="251">
        <v>17250</v>
      </c>
      <c r="F110" s="65">
        <f t="shared" si="1"/>
        <v>100</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2722</v>
      </c>
      <c r="B111" s="87" t="s">
        <v>2723</v>
      </c>
      <c r="C111" s="185" t="s">
        <v>2722</v>
      </c>
      <c r="D111" s="251">
        <v>0</v>
      </c>
      <c r="E111" s="251">
        <v>0</v>
      </c>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2724</v>
      </c>
      <c r="B112" s="87" t="s">
        <v>2725</v>
      </c>
      <c r="C112" s="185" t="s">
        <v>2724</v>
      </c>
      <c r="D112" s="251">
        <v>0</v>
      </c>
      <c r="E112" s="251">
        <v>0</v>
      </c>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2726</v>
      </c>
      <c r="B113" s="87" t="s">
        <v>2727</v>
      </c>
      <c r="C113" s="185" t="s">
        <v>2726</v>
      </c>
      <c r="D113" s="251">
        <v>118334</v>
      </c>
      <c r="E113" s="251">
        <v>89789.119999999995</v>
      </c>
      <c r="F113" s="65">
        <f t="shared" si="1"/>
        <v>75.877702097452968</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2728</v>
      </c>
      <c r="B114" s="87" t="s">
        <v>2729</v>
      </c>
      <c r="C114" s="185" t="s">
        <v>2728</v>
      </c>
      <c r="D114" s="83">
        <f t="shared" ref="D114:E114" si="22">D115+D118+D121+D122+SUM(D125:D128)</f>
        <v>455204</v>
      </c>
      <c r="E114" s="83">
        <f t="shared" si="22"/>
        <v>502760.16</v>
      </c>
      <c r="F114" s="65">
        <f t="shared" si="1"/>
        <v>110.44721926872347</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2730</v>
      </c>
      <c r="B115" s="87" t="s">
        <v>2731</v>
      </c>
      <c r="C115" s="185" t="s">
        <v>2730</v>
      </c>
      <c r="D115" s="83">
        <f t="shared" ref="D115:E115" si="23">SUM(D116:D117)</f>
        <v>405404</v>
      </c>
      <c r="E115" s="83">
        <f t="shared" si="23"/>
        <v>469760.16</v>
      </c>
      <c r="F115" s="65">
        <f t="shared" si="1"/>
        <v>115.87457449852492</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2732</v>
      </c>
      <c r="B116" s="87" t="s">
        <v>2733</v>
      </c>
      <c r="C116" s="185" t="s">
        <v>2732</v>
      </c>
      <c r="D116" s="251">
        <v>405404</v>
      </c>
      <c r="E116" s="251">
        <v>445953</v>
      </c>
      <c r="F116" s="65">
        <f t="shared" si="1"/>
        <v>110.00212134068732</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2734</v>
      </c>
      <c r="B117" s="87" t="s">
        <v>2735</v>
      </c>
      <c r="C117" s="185" t="s">
        <v>2734</v>
      </c>
      <c r="D117" s="251"/>
      <c r="E117" s="251">
        <v>23807.16</v>
      </c>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2736</v>
      </c>
      <c r="B118" s="87" t="s">
        <v>2737</v>
      </c>
      <c r="C118" s="185" t="s">
        <v>2736</v>
      </c>
      <c r="D118" s="83">
        <f t="shared" ref="D118:E118" si="24">SUM(D119:D120)</f>
        <v>49800</v>
      </c>
      <c r="E118" s="83">
        <f t="shared" si="24"/>
        <v>33000</v>
      </c>
      <c r="F118" s="65">
        <f t="shared" si="1"/>
        <v>66.265060240963862</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2738</v>
      </c>
      <c r="B119" s="87" t="s">
        <v>2739</v>
      </c>
      <c r="C119" s="185" t="s">
        <v>2738</v>
      </c>
      <c r="D119" s="251">
        <v>0</v>
      </c>
      <c r="E119" s="251">
        <v>0</v>
      </c>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2740</v>
      </c>
      <c r="B120" s="87" t="s">
        <v>2741</v>
      </c>
      <c r="C120" s="185" t="s">
        <v>2740</v>
      </c>
      <c r="D120" s="251">
        <v>49800</v>
      </c>
      <c r="E120" s="251">
        <v>33000</v>
      </c>
      <c r="F120" s="65">
        <f t="shared" si="1"/>
        <v>66.265060240963862</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2742</v>
      </c>
      <c r="B121" s="87" t="s">
        <v>2743</v>
      </c>
      <c r="C121" s="185" t="s">
        <v>2742</v>
      </c>
      <c r="D121" s="251">
        <v>0</v>
      </c>
      <c r="E121" s="251">
        <v>0</v>
      </c>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2744</v>
      </c>
      <c r="B122" s="87" t="s">
        <v>2745</v>
      </c>
      <c r="C122" s="185" t="s">
        <v>2744</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2746</v>
      </c>
      <c r="B123" s="87" t="s">
        <v>2747</v>
      </c>
      <c r="C123" s="185" t="s">
        <v>2746</v>
      </c>
      <c r="D123" s="251">
        <v>0</v>
      </c>
      <c r="E123" s="251">
        <v>0</v>
      </c>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2748</v>
      </c>
      <c r="B124" s="87" t="s">
        <v>2749</v>
      </c>
      <c r="C124" s="185" t="s">
        <v>2748</v>
      </c>
      <c r="D124" s="251">
        <v>0</v>
      </c>
      <c r="E124" s="251">
        <v>0</v>
      </c>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2750</v>
      </c>
      <c r="B125" s="87" t="s">
        <v>2751</v>
      </c>
      <c r="C125" s="185" t="s">
        <v>2750</v>
      </c>
      <c r="D125" s="251">
        <v>0</v>
      </c>
      <c r="E125" s="251">
        <v>0</v>
      </c>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2752</v>
      </c>
      <c r="B126" s="87" t="s">
        <v>2753</v>
      </c>
      <c r="C126" s="185" t="s">
        <v>2752</v>
      </c>
      <c r="D126" s="251">
        <v>0</v>
      </c>
      <c r="E126" s="251">
        <v>0</v>
      </c>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2754</v>
      </c>
      <c r="B127" s="87" t="s">
        <v>2755</v>
      </c>
      <c r="C127" s="185" t="s">
        <v>2754</v>
      </c>
      <c r="D127" s="251">
        <v>0</v>
      </c>
      <c r="E127" s="251">
        <v>0</v>
      </c>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2756</v>
      </c>
      <c r="B128" s="87" t="s">
        <v>2757</v>
      </c>
      <c r="C128" s="185" t="s">
        <v>2756</v>
      </c>
      <c r="D128" s="251">
        <v>0</v>
      </c>
      <c r="E128" s="251">
        <v>0</v>
      </c>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2758</v>
      </c>
      <c r="B129" s="87" t="s">
        <v>2759</v>
      </c>
      <c r="C129" s="185" t="s">
        <v>2758</v>
      </c>
      <c r="D129" s="83">
        <f t="shared" ref="D129:E129" si="26">D130+D133+SUM(D134:D140)</f>
        <v>719755</v>
      </c>
      <c r="E129" s="83">
        <f t="shared" si="26"/>
        <v>335733.63</v>
      </c>
      <c r="F129" s="65">
        <f t="shared" si="1"/>
        <v>46.645543275142238</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2760</v>
      </c>
      <c r="B130" s="87" t="s">
        <v>2761</v>
      </c>
      <c r="C130" s="185" t="s">
        <v>2760</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2762</v>
      </c>
      <c r="B131" s="87" t="s">
        <v>2763</v>
      </c>
      <c r="C131" s="185" t="s">
        <v>2762</v>
      </c>
      <c r="D131" s="251">
        <v>0</v>
      </c>
      <c r="E131" s="251">
        <v>0</v>
      </c>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2764</v>
      </c>
      <c r="B132" s="87" t="s">
        <v>2765</v>
      </c>
      <c r="C132" s="185" t="s">
        <v>2764</v>
      </c>
      <c r="D132" s="251">
        <v>0</v>
      </c>
      <c r="E132" s="251">
        <v>0</v>
      </c>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2766</v>
      </c>
      <c r="B133" s="87" t="s">
        <v>2767</v>
      </c>
      <c r="C133" s="185" t="s">
        <v>2766</v>
      </c>
      <c r="D133" s="251">
        <v>598945</v>
      </c>
      <c r="E133" s="251">
        <v>32986.74</v>
      </c>
      <c r="F133" s="65">
        <f t="shared" si="1"/>
        <v>5.5074739750728359</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2768</v>
      </c>
      <c r="B134" s="87" t="s">
        <v>2769</v>
      </c>
      <c r="C134" s="185" t="s">
        <v>2768</v>
      </c>
      <c r="D134" s="251">
        <v>0</v>
      </c>
      <c r="E134" s="251">
        <v>0</v>
      </c>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2770</v>
      </c>
      <c r="B135" s="87" t="s">
        <v>2771</v>
      </c>
      <c r="C135" s="185" t="s">
        <v>2770</v>
      </c>
      <c r="D135" s="251"/>
      <c r="E135" s="251">
        <v>150280</v>
      </c>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2772</v>
      </c>
      <c r="B136" s="87" t="s">
        <v>2773</v>
      </c>
      <c r="C136" s="185" t="s">
        <v>2772</v>
      </c>
      <c r="D136" s="251">
        <v>15853</v>
      </c>
      <c r="E136" s="251"/>
      <c r="F136" s="65">
        <f t="shared" si="1"/>
        <v>0</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2774</v>
      </c>
      <c r="B137" s="87" t="s">
        <v>1626</v>
      </c>
      <c r="C137" s="185" t="s">
        <v>2774</v>
      </c>
      <c r="D137" s="251">
        <v>0</v>
      </c>
      <c r="E137" s="251">
        <v>0</v>
      </c>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2775</v>
      </c>
      <c r="B138" s="234" t="s">
        <v>2776</v>
      </c>
      <c r="C138" s="185" t="s">
        <v>2775</v>
      </c>
      <c r="D138" s="251">
        <v>96756</v>
      </c>
      <c r="E138" s="251">
        <v>134266.89000000001</v>
      </c>
      <c r="F138" s="65">
        <f t="shared" si="1"/>
        <v>138.76854148579935</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2777</v>
      </c>
      <c r="B139" s="87" t="s">
        <v>2778</v>
      </c>
      <c r="C139" s="185" t="s">
        <v>2777</v>
      </c>
      <c r="D139" s="251">
        <v>8201</v>
      </c>
      <c r="E139" s="251">
        <v>8200</v>
      </c>
      <c r="F139" s="65">
        <f t="shared" si="1"/>
        <v>99.987806365077432</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2779</v>
      </c>
      <c r="B140" s="87" t="s">
        <v>2780</v>
      </c>
      <c r="C140" s="185" t="s">
        <v>2779</v>
      </c>
      <c r="D140" s="251"/>
      <c r="E140" s="251">
        <v>10000</v>
      </c>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2781</v>
      </c>
      <c r="C141" s="186" t="s">
        <v>2782</v>
      </c>
      <c r="D141" s="108">
        <f t="shared" ref="D141:E141" si="28">D5+D22+D28+D35+D75+D82+D89+D107+D114+D129</f>
        <v>5842001</v>
      </c>
      <c r="E141" s="108">
        <f t="shared" si="28"/>
        <v>6822345.6500000004</v>
      </c>
      <c r="F141" s="84">
        <f t="shared" si="1"/>
        <v>116.78097367665634</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Y993"/>
  <sheetViews>
    <sheetView showGridLines="0" workbookViewId="0">
      <selection activeCell="C26" sqref="C26"/>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80"/>
      <c r="B1" s="281"/>
      <c r="C1" s="280"/>
      <c r="D1" s="282"/>
      <c r="E1" s="282"/>
    </row>
    <row r="2" spans="1:25" ht="50.1" customHeight="1" x14ac:dyDescent="0.2">
      <c r="A2" s="364" t="s">
        <v>2783</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3" t="s">
        <v>1940</v>
      </c>
      <c r="B3" s="284" t="s">
        <v>38</v>
      </c>
      <c r="C3" s="285" t="s">
        <v>39</v>
      </c>
      <c r="D3" s="284" t="s">
        <v>2784</v>
      </c>
      <c r="E3" s="286" t="s">
        <v>2785</v>
      </c>
      <c r="F3" s="241"/>
      <c r="G3" s="241"/>
      <c r="H3" s="241"/>
      <c r="I3" s="241"/>
      <c r="J3" s="241"/>
      <c r="K3" s="241"/>
      <c r="L3" s="241"/>
      <c r="M3" s="241"/>
      <c r="N3" s="241"/>
      <c r="O3" s="241"/>
      <c r="P3" s="241"/>
      <c r="Q3" s="241"/>
      <c r="R3" s="241"/>
      <c r="S3" s="241"/>
      <c r="T3" s="241"/>
      <c r="U3" s="241"/>
      <c r="V3" s="241"/>
    </row>
    <row r="4" spans="1:25" s="226" customFormat="1" ht="12" customHeight="1" x14ac:dyDescent="0.2">
      <c r="A4" s="287">
        <v>1</v>
      </c>
      <c r="B4" s="288">
        <v>2</v>
      </c>
      <c r="C4" s="289" t="s">
        <v>50</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2786</v>
      </c>
      <c r="B5" s="111" t="s">
        <v>2787</v>
      </c>
      <c r="C5" s="112" t="s">
        <v>2786</v>
      </c>
      <c r="D5" s="81">
        <f t="shared" ref="D5:E5" si="0">D6+D22</f>
        <v>677800</v>
      </c>
      <c r="E5" s="109">
        <f t="shared" si="0"/>
        <v>156071.47</v>
      </c>
      <c r="F5" s="37"/>
      <c r="G5" s="37"/>
      <c r="H5" s="37"/>
      <c r="I5" s="37"/>
      <c r="J5" s="37"/>
      <c r="K5" s="37"/>
      <c r="L5" s="37"/>
      <c r="M5" s="37"/>
      <c r="N5" s="37"/>
      <c r="O5" s="37"/>
      <c r="P5" s="37"/>
      <c r="Q5" s="37"/>
      <c r="R5" s="37"/>
      <c r="S5" s="37"/>
      <c r="T5" s="37"/>
      <c r="U5" s="37"/>
      <c r="V5" s="37"/>
    </row>
    <row r="6" spans="1:25" ht="13.5" customHeight="1" x14ac:dyDescent="0.2">
      <c r="A6" s="211" t="s">
        <v>2788</v>
      </c>
      <c r="B6" s="113" t="s">
        <v>2789</v>
      </c>
      <c r="C6" s="94" t="s">
        <v>2788</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603</v>
      </c>
      <c r="B7" s="113" t="s">
        <v>2790</v>
      </c>
      <c r="C7" s="94" t="s">
        <v>2791</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603</v>
      </c>
      <c r="B8" s="113" t="s">
        <v>2792</v>
      </c>
      <c r="C8" s="94" t="s">
        <v>2793</v>
      </c>
      <c r="D8" s="251"/>
      <c r="E8" s="252"/>
      <c r="F8" s="37"/>
      <c r="G8" s="37"/>
      <c r="H8" s="37"/>
      <c r="I8" s="37"/>
      <c r="J8" s="37"/>
      <c r="K8" s="37"/>
      <c r="L8" s="37"/>
      <c r="M8" s="37"/>
      <c r="N8" s="37"/>
      <c r="O8" s="37"/>
      <c r="P8" s="37"/>
      <c r="Q8" s="37"/>
      <c r="R8" s="37"/>
      <c r="S8" s="37"/>
      <c r="T8" s="37"/>
      <c r="U8" s="37"/>
      <c r="V8" s="37"/>
    </row>
    <row r="9" spans="1:25" ht="13.5" customHeight="1" x14ac:dyDescent="0.2">
      <c r="A9" s="211" t="s">
        <v>603</v>
      </c>
      <c r="B9" s="113" t="s">
        <v>2794</v>
      </c>
      <c r="C9" s="94" t="s">
        <v>2795</v>
      </c>
      <c r="D9" s="251"/>
      <c r="E9" s="252"/>
      <c r="F9" s="37"/>
      <c r="G9" s="37"/>
      <c r="H9" s="37"/>
      <c r="I9" s="37"/>
      <c r="J9" s="37"/>
      <c r="K9" s="37"/>
      <c r="L9" s="37"/>
      <c r="M9" s="37"/>
      <c r="N9" s="37"/>
      <c r="O9" s="37"/>
      <c r="P9" s="37"/>
      <c r="Q9" s="37"/>
      <c r="R9" s="37"/>
      <c r="S9" s="37"/>
      <c r="T9" s="37"/>
      <c r="U9" s="37"/>
      <c r="V9" s="37"/>
    </row>
    <row r="10" spans="1:25" ht="13.5" customHeight="1" x14ac:dyDescent="0.2">
      <c r="A10" s="211" t="s">
        <v>603</v>
      </c>
      <c r="B10" s="113" t="s">
        <v>2032</v>
      </c>
      <c r="C10" s="94" t="s">
        <v>2796</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603</v>
      </c>
      <c r="B11" s="113" t="s">
        <v>386</v>
      </c>
      <c r="C11" s="94" t="s">
        <v>2797</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603</v>
      </c>
      <c r="B12" s="113" t="s">
        <v>2798</v>
      </c>
      <c r="C12" s="94" t="s">
        <v>2799</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603</v>
      </c>
      <c r="B13" s="113" t="s">
        <v>2800</v>
      </c>
      <c r="C13" s="94" t="s">
        <v>2801</v>
      </c>
      <c r="D13" s="251"/>
      <c r="E13" s="252"/>
      <c r="F13" s="37"/>
      <c r="G13" s="37"/>
      <c r="H13" s="37"/>
      <c r="I13" s="37"/>
      <c r="J13" s="37"/>
      <c r="K13" s="37"/>
      <c r="L13" s="37"/>
      <c r="M13" s="37"/>
      <c r="N13" s="37"/>
      <c r="O13" s="37"/>
      <c r="P13" s="37"/>
      <c r="Q13" s="37"/>
      <c r="R13" s="37"/>
      <c r="S13" s="37"/>
      <c r="T13" s="37"/>
      <c r="U13" s="37"/>
      <c r="V13" s="37"/>
    </row>
    <row r="14" spans="1:25" ht="24" x14ac:dyDescent="0.2">
      <c r="A14" s="211" t="s">
        <v>603</v>
      </c>
      <c r="B14" s="113" t="s">
        <v>2802</v>
      </c>
      <c r="C14" s="94" t="s">
        <v>2803</v>
      </c>
      <c r="D14" s="253"/>
      <c r="E14" s="254"/>
      <c r="F14" s="37"/>
      <c r="G14" s="37"/>
      <c r="H14" s="37"/>
      <c r="I14" s="37"/>
      <c r="J14" s="37"/>
      <c r="K14" s="37"/>
      <c r="L14" s="37"/>
      <c r="M14" s="37"/>
      <c r="N14" s="37"/>
      <c r="O14" s="37"/>
      <c r="P14" s="37"/>
      <c r="Q14" s="37"/>
      <c r="R14" s="37"/>
      <c r="S14" s="37"/>
      <c r="T14" s="37"/>
      <c r="U14" s="37"/>
      <c r="V14" s="37"/>
    </row>
    <row r="15" spans="1:25" ht="13.5" customHeight="1" x14ac:dyDescent="0.2">
      <c r="A15" s="211" t="s">
        <v>603</v>
      </c>
      <c r="B15" s="113" t="s">
        <v>2804</v>
      </c>
      <c r="C15" s="94" t="s">
        <v>2805</v>
      </c>
      <c r="D15" s="251"/>
      <c r="E15" s="252"/>
      <c r="F15" s="37"/>
      <c r="G15" s="37"/>
      <c r="H15" s="37"/>
      <c r="I15" s="37"/>
      <c r="J15" s="37"/>
      <c r="K15" s="37"/>
      <c r="L15" s="37"/>
      <c r="M15" s="37"/>
      <c r="N15" s="37"/>
      <c r="O15" s="37"/>
      <c r="P15" s="37"/>
      <c r="Q15" s="37"/>
      <c r="R15" s="37"/>
      <c r="S15" s="37"/>
      <c r="T15" s="37"/>
      <c r="U15" s="37"/>
      <c r="V15" s="37"/>
    </row>
    <row r="16" spans="1:25" ht="24" x14ac:dyDescent="0.2">
      <c r="A16" s="211" t="s">
        <v>603</v>
      </c>
      <c r="B16" s="113" t="s">
        <v>2806</v>
      </c>
      <c r="C16" s="94" t="s">
        <v>2807</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603</v>
      </c>
      <c r="B17" s="113" t="s">
        <v>2808</v>
      </c>
      <c r="C17" s="94" t="s">
        <v>2809</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603</v>
      </c>
      <c r="B18" s="113" t="s">
        <v>2810</v>
      </c>
      <c r="C18" s="94" t="s">
        <v>2811</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603</v>
      </c>
      <c r="B19" s="113" t="s">
        <v>2812</v>
      </c>
      <c r="C19" s="94" t="s">
        <v>2813</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603</v>
      </c>
      <c r="B20" s="113" t="s">
        <v>2814</v>
      </c>
      <c r="C20" s="94" t="s">
        <v>2815</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603</v>
      </c>
      <c r="B21" s="113" t="s">
        <v>2816</v>
      </c>
      <c r="C21" s="94" t="s">
        <v>2817</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2818</v>
      </c>
      <c r="B22" s="113" t="s">
        <v>2819</v>
      </c>
      <c r="C22" s="94" t="s">
        <v>2818</v>
      </c>
      <c r="D22" s="83">
        <f t="shared" ref="D22:E22" si="3">D23+D30</f>
        <v>677800</v>
      </c>
      <c r="E22" s="110">
        <f t="shared" si="3"/>
        <v>156071.47</v>
      </c>
      <c r="F22" s="37"/>
      <c r="G22" s="37"/>
      <c r="H22" s="37"/>
      <c r="I22" s="37"/>
      <c r="J22" s="37"/>
      <c r="K22" s="37"/>
      <c r="L22" s="37"/>
      <c r="M22" s="37"/>
      <c r="N22" s="37"/>
      <c r="O22" s="37"/>
      <c r="P22" s="37"/>
      <c r="Q22" s="37"/>
      <c r="R22" s="37"/>
      <c r="S22" s="37"/>
      <c r="T22" s="37"/>
      <c r="U22" s="37"/>
      <c r="V22" s="37"/>
    </row>
    <row r="23" spans="1:22" ht="13.5" customHeight="1" x14ac:dyDescent="0.2">
      <c r="A23" s="211" t="s">
        <v>603</v>
      </c>
      <c r="B23" s="113" t="s">
        <v>2820</v>
      </c>
      <c r="C23" s="94" t="s">
        <v>2821</v>
      </c>
      <c r="D23" s="83">
        <f t="shared" ref="D23:E23" si="4">SUM(D24:D29)</f>
        <v>677800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603</v>
      </c>
      <c r="B24" s="113" t="s">
        <v>2792</v>
      </c>
      <c r="C24" s="94" t="s">
        <v>2822</v>
      </c>
      <c r="D24" s="251">
        <v>677800</v>
      </c>
      <c r="E24" s="252"/>
      <c r="F24" s="37"/>
      <c r="G24" s="37"/>
      <c r="H24" s="37"/>
      <c r="I24" s="37"/>
      <c r="J24" s="37"/>
      <c r="K24" s="37"/>
      <c r="L24" s="37"/>
      <c r="M24" s="37"/>
      <c r="N24" s="37"/>
      <c r="O24" s="37"/>
      <c r="P24" s="37"/>
      <c r="Q24" s="37"/>
      <c r="R24" s="37"/>
      <c r="S24" s="37"/>
      <c r="T24" s="37"/>
      <c r="U24" s="37"/>
      <c r="V24" s="37"/>
    </row>
    <row r="25" spans="1:22" ht="13.5" customHeight="1" x14ac:dyDescent="0.2">
      <c r="A25" s="211" t="s">
        <v>603</v>
      </c>
      <c r="B25" s="113" t="s">
        <v>2794</v>
      </c>
      <c r="C25" s="94" t="s">
        <v>2823</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603</v>
      </c>
      <c r="B26" s="113" t="s">
        <v>2032</v>
      </c>
      <c r="C26" s="94" t="s">
        <v>2824</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603</v>
      </c>
      <c r="B27" s="113" t="s">
        <v>386</v>
      </c>
      <c r="C27" s="94" t="s">
        <v>2825</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603</v>
      </c>
      <c r="B28" s="113" t="s">
        <v>2798</v>
      </c>
      <c r="C28" s="94" t="s">
        <v>2826</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603</v>
      </c>
      <c r="B29" s="113" t="s">
        <v>2800</v>
      </c>
      <c r="C29" s="94" t="s">
        <v>2827</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603</v>
      </c>
      <c r="B30" s="113" t="s">
        <v>2828</v>
      </c>
      <c r="C30" s="94" t="s">
        <v>2829</v>
      </c>
      <c r="D30" s="83">
        <f>SUM(D31:D37)</f>
        <v>0</v>
      </c>
      <c r="E30" s="110">
        <f>SUM(E31:E37)</f>
        <v>156071.47</v>
      </c>
      <c r="F30" s="37"/>
      <c r="G30" s="37"/>
      <c r="H30" s="37"/>
      <c r="I30" s="37"/>
      <c r="J30" s="37"/>
      <c r="K30" s="37"/>
      <c r="L30" s="37"/>
      <c r="M30" s="37"/>
      <c r="N30" s="37"/>
      <c r="O30" s="37"/>
      <c r="P30" s="37"/>
      <c r="Q30" s="37"/>
      <c r="R30" s="37"/>
      <c r="S30" s="37"/>
      <c r="T30" s="37"/>
      <c r="U30" s="37"/>
      <c r="V30" s="37"/>
    </row>
    <row r="31" spans="1:22" ht="13.5" customHeight="1" x14ac:dyDescent="0.2">
      <c r="A31" s="211" t="s">
        <v>603</v>
      </c>
      <c r="B31" s="113" t="s">
        <v>2804</v>
      </c>
      <c r="C31" s="94" t="s">
        <v>2830</v>
      </c>
      <c r="D31" s="251"/>
      <c r="E31" s="252"/>
      <c r="F31" s="37"/>
      <c r="G31" s="37"/>
      <c r="H31" s="37"/>
      <c r="I31" s="37"/>
      <c r="J31" s="37"/>
      <c r="K31" s="37"/>
      <c r="L31" s="37"/>
      <c r="M31" s="37"/>
      <c r="N31" s="37"/>
      <c r="O31" s="37"/>
      <c r="P31" s="37"/>
      <c r="Q31" s="37"/>
      <c r="R31" s="37"/>
      <c r="S31" s="37"/>
      <c r="T31" s="37"/>
      <c r="U31" s="37"/>
      <c r="V31" s="37"/>
    </row>
    <row r="32" spans="1:22" ht="24" x14ac:dyDescent="0.2">
      <c r="A32" s="211" t="s">
        <v>603</v>
      </c>
      <c r="B32" s="113" t="s">
        <v>2806</v>
      </c>
      <c r="C32" s="94" t="s">
        <v>2831</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603</v>
      </c>
      <c r="B33" s="113" t="s">
        <v>2808</v>
      </c>
      <c r="C33" s="94" t="s">
        <v>2832</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603</v>
      </c>
      <c r="B34" s="113" t="s">
        <v>2810</v>
      </c>
      <c r="C34" s="94" t="s">
        <v>2833</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603</v>
      </c>
      <c r="B35" s="113" t="s">
        <v>2812</v>
      </c>
      <c r="C35" s="94" t="s">
        <v>2834</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603</v>
      </c>
      <c r="B36" s="113" t="s">
        <v>2814</v>
      </c>
      <c r="C36" s="94" t="s">
        <v>2835</v>
      </c>
      <c r="D36" s="251"/>
      <c r="E36" s="252">
        <v>156071.47</v>
      </c>
      <c r="F36" s="37"/>
      <c r="G36" s="37"/>
      <c r="H36" s="37"/>
      <c r="I36" s="37"/>
      <c r="J36" s="37"/>
      <c r="K36" s="37"/>
      <c r="L36" s="37"/>
      <c r="M36" s="37"/>
      <c r="N36" s="37"/>
      <c r="O36" s="37"/>
      <c r="P36" s="37"/>
      <c r="Q36" s="37"/>
      <c r="R36" s="37"/>
      <c r="S36" s="37"/>
      <c r="T36" s="37"/>
      <c r="U36" s="37"/>
      <c r="V36" s="37"/>
    </row>
    <row r="37" spans="1:22" ht="13.5" customHeight="1" x14ac:dyDescent="0.2">
      <c r="A37" s="211" t="s">
        <v>603</v>
      </c>
      <c r="B37" s="113" t="s">
        <v>2816</v>
      </c>
      <c r="C37" s="94" t="s">
        <v>2836</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2837</v>
      </c>
      <c r="B38" s="113" t="s">
        <v>2838</v>
      </c>
      <c r="C38" s="94" t="s">
        <v>2837</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2839</v>
      </c>
      <c r="B39" s="113" t="s">
        <v>2840</v>
      </c>
      <c r="C39" s="94" t="s">
        <v>2839</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603</v>
      </c>
      <c r="B40" s="113" t="s">
        <v>2841</v>
      </c>
      <c r="C40" s="94" t="s">
        <v>2842</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603</v>
      </c>
      <c r="B41" s="113" t="s">
        <v>2292</v>
      </c>
      <c r="C41" s="94" t="s">
        <v>2843</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603</v>
      </c>
      <c r="B42" s="113" t="s">
        <v>2844</v>
      </c>
      <c r="C42" s="94" t="s">
        <v>2845</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603</v>
      </c>
      <c r="B43" s="113" t="s">
        <v>2846</v>
      </c>
      <c r="C43" s="94" t="s">
        <v>2847</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2848</v>
      </c>
      <c r="B44" s="113" t="s">
        <v>2849</v>
      </c>
      <c r="C44" s="94" t="s">
        <v>2848</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603</v>
      </c>
      <c r="B45" s="113" t="s">
        <v>2841</v>
      </c>
      <c r="C45" s="94" t="s">
        <v>2850</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603</v>
      </c>
      <c r="B46" s="113" t="s">
        <v>2292</v>
      </c>
      <c r="C46" s="94" t="s">
        <v>2851</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603</v>
      </c>
      <c r="B47" s="113" t="s">
        <v>2844</v>
      </c>
      <c r="C47" s="94" t="s">
        <v>2852</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2846</v>
      </c>
      <c r="C48" s="167" t="s">
        <v>2853</v>
      </c>
      <c r="D48" s="255"/>
      <c r="E48" s="256"/>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989"/>
  <sheetViews>
    <sheetView showGridLines="0" topLeftCell="A94" workbookViewId="0">
      <selection activeCell="B14" sqref="B14"/>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1"/>
      <c r="B1" s="281"/>
      <c r="C1" s="291"/>
      <c r="D1" s="282"/>
    </row>
    <row r="2" spans="1:24" ht="50.1" customHeight="1" x14ac:dyDescent="0.2">
      <c r="A2" s="368" t="s">
        <v>2854</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3" t="s">
        <v>1940</v>
      </c>
      <c r="B3" s="284" t="s">
        <v>38</v>
      </c>
      <c r="C3" s="285" t="s">
        <v>39</v>
      </c>
      <c r="D3" s="286" t="s">
        <v>2855</v>
      </c>
      <c r="E3" s="241"/>
      <c r="F3" s="241"/>
      <c r="G3" s="241"/>
      <c r="H3" s="241"/>
      <c r="I3" s="241"/>
      <c r="J3" s="241"/>
      <c r="K3" s="241"/>
      <c r="L3" s="241"/>
      <c r="M3" s="241"/>
      <c r="N3" s="241"/>
      <c r="O3" s="241"/>
      <c r="P3" s="241"/>
      <c r="Q3" s="241"/>
      <c r="R3" s="241"/>
      <c r="S3" s="241"/>
      <c r="T3" s="241"/>
      <c r="U3" s="241"/>
    </row>
    <row r="4" spans="1:24" s="243" customFormat="1" ht="12" x14ac:dyDescent="0.2">
      <c r="A4" s="287">
        <v>1</v>
      </c>
      <c r="B4" s="288">
        <v>2</v>
      </c>
      <c r="C4" s="288" t="s">
        <v>50</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2856</v>
      </c>
      <c r="C5" s="187" t="s">
        <v>2857</v>
      </c>
      <c r="D5" s="257">
        <v>1814030.47</v>
      </c>
      <c r="E5" s="37"/>
      <c r="F5" s="37"/>
      <c r="G5" s="37"/>
      <c r="H5" s="37"/>
      <c r="I5" s="37"/>
      <c r="J5" s="37"/>
      <c r="K5" s="37"/>
      <c r="L5" s="37"/>
      <c r="M5" s="37"/>
      <c r="N5" s="37"/>
      <c r="O5" s="37"/>
      <c r="P5" s="37"/>
      <c r="Q5" s="37"/>
      <c r="R5" s="37"/>
      <c r="S5" s="37"/>
      <c r="T5" s="37"/>
      <c r="U5" s="37"/>
    </row>
    <row r="6" spans="1:24" ht="24" x14ac:dyDescent="0.2">
      <c r="A6" s="116"/>
      <c r="B6" s="117" t="s">
        <v>2858</v>
      </c>
      <c r="C6" s="188" t="s">
        <v>2859</v>
      </c>
      <c r="D6" s="40">
        <f>D7+D8+D17+D18</f>
        <v>7269660.25</v>
      </c>
      <c r="E6" s="37"/>
      <c r="F6" s="37"/>
      <c r="G6" s="37"/>
      <c r="H6" s="37"/>
      <c r="I6" s="37"/>
      <c r="J6" s="37"/>
      <c r="K6" s="37"/>
      <c r="L6" s="37"/>
      <c r="M6" s="37"/>
      <c r="N6" s="37"/>
      <c r="O6" s="37"/>
      <c r="P6" s="37"/>
      <c r="Q6" s="37"/>
      <c r="R6" s="37"/>
      <c r="S6" s="37"/>
      <c r="T6" s="37"/>
      <c r="U6" s="37"/>
    </row>
    <row r="7" spans="1:24" ht="12.75" customHeight="1" x14ac:dyDescent="0.2">
      <c r="A7" s="116"/>
      <c r="B7" s="117" t="s">
        <v>2860</v>
      </c>
      <c r="C7" s="188" t="s">
        <v>2861</v>
      </c>
      <c r="D7" s="258">
        <v>0</v>
      </c>
      <c r="E7" s="37"/>
      <c r="F7" s="37"/>
      <c r="G7" s="37"/>
      <c r="H7" s="37"/>
      <c r="I7" s="37"/>
      <c r="J7" s="37"/>
      <c r="K7" s="37"/>
      <c r="L7" s="37"/>
      <c r="M7" s="37"/>
      <c r="N7" s="37"/>
      <c r="O7" s="37"/>
      <c r="P7" s="37"/>
      <c r="Q7" s="37"/>
      <c r="R7" s="37"/>
      <c r="S7" s="37"/>
      <c r="T7" s="37"/>
      <c r="U7" s="37"/>
    </row>
    <row r="8" spans="1:24" ht="12.75" customHeight="1" x14ac:dyDescent="0.2">
      <c r="A8" s="116" t="s">
        <v>2267</v>
      </c>
      <c r="B8" s="117" t="s">
        <v>2862</v>
      </c>
      <c r="C8" s="188" t="s">
        <v>2863</v>
      </c>
      <c r="D8" s="40">
        <f>SUM(D9:D16)</f>
        <v>5514828.3600000003</v>
      </c>
      <c r="E8" s="37"/>
      <c r="F8" s="37"/>
      <c r="G8" s="37"/>
      <c r="H8" s="37"/>
      <c r="I8" s="37"/>
      <c r="J8" s="37"/>
      <c r="K8" s="37"/>
      <c r="L8" s="37"/>
      <c r="M8" s="37"/>
      <c r="N8" s="37"/>
      <c r="O8" s="37"/>
      <c r="P8" s="37"/>
      <c r="Q8" s="37"/>
      <c r="R8" s="37"/>
      <c r="S8" s="37"/>
      <c r="T8" s="37"/>
      <c r="U8" s="37"/>
    </row>
    <row r="9" spans="1:24" ht="12.75" customHeight="1" x14ac:dyDescent="0.2">
      <c r="A9" s="86" t="s">
        <v>2269</v>
      </c>
      <c r="B9" s="87" t="s">
        <v>2270</v>
      </c>
      <c r="C9" s="188" t="s">
        <v>2864</v>
      </c>
      <c r="D9" s="258">
        <v>926975.65</v>
      </c>
      <c r="E9" s="37"/>
      <c r="F9" s="37"/>
      <c r="G9" s="37"/>
      <c r="H9" s="37"/>
      <c r="I9" s="37"/>
      <c r="J9" s="37"/>
      <c r="K9" s="37"/>
      <c r="L9" s="37"/>
      <c r="M9" s="37"/>
      <c r="N9" s="37"/>
      <c r="O9" s="37"/>
      <c r="P9" s="37"/>
      <c r="Q9" s="37"/>
      <c r="R9" s="37"/>
      <c r="S9" s="37"/>
      <c r="T9" s="37"/>
      <c r="U9" s="37"/>
    </row>
    <row r="10" spans="1:24" ht="12.75" customHeight="1" x14ac:dyDescent="0.2">
      <c r="A10" s="86" t="s">
        <v>2271</v>
      </c>
      <c r="B10" s="87" t="s">
        <v>2272</v>
      </c>
      <c r="C10" s="188" t="s">
        <v>2865</v>
      </c>
      <c r="D10" s="258">
        <v>2463840.34</v>
      </c>
      <c r="E10" s="37"/>
      <c r="F10" s="37"/>
      <c r="G10" s="37"/>
      <c r="H10" s="37"/>
      <c r="I10" s="37"/>
      <c r="J10" s="37"/>
      <c r="K10" s="37"/>
      <c r="L10" s="37"/>
      <c r="M10" s="37"/>
      <c r="N10" s="37"/>
      <c r="O10" s="37"/>
      <c r="P10" s="37"/>
      <c r="Q10" s="37"/>
      <c r="R10" s="37"/>
      <c r="S10" s="37"/>
      <c r="T10" s="37"/>
      <c r="U10" s="37"/>
    </row>
    <row r="11" spans="1:24" ht="12.75" customHeight="1" x14ac:dyDescent="0.2">
      <c r="A11" s="86" t="s">
        <v>2273</v>
      </c>
      <c r="B11" s="87" t="s">
        <v>2866</v>
      </c>
      <c r="C11" s="188" t="s">
        <v>2867</v>
      </c>
      <c r="D11" s="258">
        <v>366543.69</v>
      </c>
      <c r="E11" s="37"/>
      <c r="F11" s="37"/>
      <c r="G11" s="37"/>
      <c r="H11" s="37"/>
      <c r="I11" s="37"/>
      <c r="J11" s="37"/>
      <c r="K11" s="37"/>
      <c r="L11" s="37"/>
      <c r="M11" s="37"/>
      <c r="N11" s="37"/>
      <c r="O11" s="37"/>
      <c r="P11" s="37"/>
      <c r="Q11" s="37"/>
      <c r="R11" s="37"/>
      <c r="S11" s="37"/>
      <c r="T11" s="37"/>
      <c r="U11" s="37"/>
    </row>
    <row r="12" spans="1:24" ht="12.75" customHeight="1" x14ac:dyDescent="0.2">
      <c r="A12" s="86" t="s">
        <v>2281</v>
      </c>
      <c r="B12" s="87" t="s">
        <v>2282</v>
      </c>
      <c r="C12" s="188" t="s">
        <v>2868</v>
      </c>
      <c r="D12" s="258"/>
      <c r="E12" s="37"/>
      <c r="F12" s="37"/>
      <c r="G12" s="37"/>
      <c r="H12" s="37"/>
      <c r="I12" s="37"/>
      <c r="J12" s="37"/>
      <c r="K12" s="37"/>
      <c r="L12" s="37"/>
      <c r="M12" s="37"/>
      <c r="N12" s="37"/>
      <c r="O12" s="37"/>
      <c r="P12" s="37"/>
      <c r="Q12" s="37"/>
      <c r="R12" s="37"/>
      <c r="S12" s="37"/>
      <c r="T12" s="37"/>
      <c r="U12" s="37"/>
    </row>
    <row r="13" spans="1:24" ht="24" x14ac:dyDescent="0.2">
      <c r="A13" s="86" t="s">
        <v>2283</v>
      </c>
      <c r="B13" s="87" t="s">
        <v>2869</v>
      </c>
      <c r="C13" s="188" t="s">
        <v>2870</v>
      </c>
      <c r="D13" s="258"/>
      <c r="E13" s="37"/>
      <c r="F13" s="37"/>
      <c r="G13" s="37"/>
      <c r="H13" s="37"/>
      <c r="I13" s="37"/>
      <c r="J13" s="37"/>
      <c r="K13" s="37"/>
      <c r="L13" s="37"/>
      <c r="M13" s="37"/>
      <c r="N13" s="37"/>
      <c r="O13" s="37"/>
      <c r="P13" s="37"/>
      <c r="Q13" s="37"/>
      <c r="R13" s="37"/>
      <c r="S13" s="37"/>
      <c r="T13" s="37"/>
      <c r="U13" s="37"/>
    </row>
    <row r="14" spans="1:24" ht="12.75" customHeight="1" x14ac:dyDescent="0.2">
      <c r="A14" s="86" t="s">
        <v>2285</v>
      </c>
      <c r="B14" s="87" t="s">
        <v>2286</v>
      </c>
      <c r="C14" s="188" t="s">
        <v>2871</v>
      </c>
      <c r="D14" s="258">
        <v>627302.11</v>
      </c>
      <c r="E14" s="37"/>
      <c r="F14" s="37"/>
      <c r="G14" s="37"/>
      <c r="H14" s="37"/>
      <c r="I14" s="37"/>
      <c r="J14" s="37"/>
      <c r="K14" s="37"/>
      <c r="L14" s="37"/>
      <c r="M14" s="37"/>
      <c r="N14" s="37"/>
      <c r="O14" s="37"/>
      <c r="P14" s="37"/>
      <c r="Q14" s="37"/>
      <c r="R14" s="37"/>
      <c r="S14" s="37"/>
      <c r="T14" s="37"/>
      <c r="U14" s="37"/>
    </row>
    <row r="15" spans="1:24" ht="12.75" customHeight="1" x14ac:dyDescent="0.2">
      <c r="A15" s="86" t="s">
        <v>2287</v>
      </c>
      <c r="B15" s="87" t="s">
        <v>2288</v>
      </c>
      <c r="C15" s="188" t="s">
        <v>2872</v>
      </c>
      <c r="D15" s="258">
        <v>715078.4</v>
      </c>
      <c r="E15" s="37"/>
      <c r="F15" s="37"/>
      <c r="G15" s="37"/>
      <c r="H15" s="37"/>
      <c r="I15" s="37"/>
      <c r="J15" s="37"/>
      <c r="K15" s="37"/>
      <c r="L15" s="37"/>
      <c r="M15" s="37"/>
      <c r="N15" s="37"/>
      <c r="O15" s="37"/>
      <c r="P15" s="37"/>
      <c r="Q15" s="37"/>
      <c r="R15" s="37"/>
      <c r="S15" s="37"/>
      <c r="T15" s="37"/>
      <c r="U15" s="37"/>
    </row>
    <row r="16" spans="1:24" ht="12.75" customHeight="1" x14ac:dyDescent="0.2">
      <c r="A16" s="86" t="s">
        <v>2289</v>
      </c>
      <c r="B16" s="87" t="s">
        <v>2290</v>
      </c>
      <c r="C16" s="188" t="s">
        <v>2873</v>
      </c>
      <c r="D16" s="258">
        <v>415088.17</v>
      </c>
      <c r="E16" s="37"/>
      <c r="F16" s="37"/>
      <c r="G16" s="37"/>
      <c r="H16" s="37"/>
      <c r="I16" s="37"/>
      <c r="J16" s="37"/>
      <c r="K16" s="37"/>
      <c r="L16" s="37"/>
      <c r="M16" s="37"/>
      <c r="N16" s="37"/>
      <c r="O16" s="37"/>
      <c r="P16" s="37"/>
      <c r="Q16" s="37"/>
      <c r="R16" s="37"/>
      <c r="S16" s="37"/>
      <c r="T16" s="37"/>
      <c r="U16" s="37"/>
    </row>
    <row r="17" spans="1:21" ht="12.75" customHeight="1" x14ac:dyDescent="0.2">
      <c r="A17" s="116" t="s">
        <v>2291</v>
      </c>
      <c r="B17" s="117" t="s">
        <v>2292</v>
      </c>
      <c r="C17" s="188" t="s">
        <v>2874</v>
      </c>
      <c r="D17" s="258">
        <v>1754831.89</v>
      </c>
      <c r="E17" s="37"/>
      <c r="F17" s="37"/>
      <c r="G17" s="37"/>
      <c r="H17" s="37"/>
      <c r="I17" s="37"/>
      <c r="J17" s="37"/>
      <c r="K17" s="37"/>
      <c r="L17" s="37"/>
      <c r="M17" s="37"/>
      <c r="N17" s="37"/>
      <c r="O17" s="37"/>
      <c r="P17" s="37"/>
      <c r="Q17" s="37"/>
      <c r="R17" s="37"/>
      <c r="S17" s="37"/>
      <c r="T17" s="37"/>
      <c r="U17" s="37"/>
    </row>
    <row r="18" spans="1:21" ht="36" x14ac:dyDescent="0.2">
      <c r="A18" s="116" t="s">
        <v>2875</v>
      </c>
      <c r="B18" s="117" t="s">
        <v>2876</v>
      </c>
      <c r="C18" s="188" t="s">
        <v>2877</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2878</v>
      </c>
      <c r="C19" s="188" t="s">
        <v>2879</v>
      </c>
      <c r="D19" s="258">
        <v>0</v>
      </c>
      <c r="E19" s="37"/>
      <c r="F19" s="37"/>
      <c r="G19" s="37"/>
      <c r="H19" s="37"/>
      <c r="I19" s="37"/>
      <c r="J19" s="37"/>
      <c r="K19" s="37"/>
      <c r="L19" s="37"/>
      <c r="M19" s="37"/>
      <c r="N19" s="37"/>
      <c r="O19" s="37"/>
      <c r="P19" s="37"/>
      <c r="Q19" s="37"/>
      <c r="R19" s="37"/>
      <c r="S19" s="37"/>
      <c r="T19" s="37"/>
      <c r="U19" s="37"/>
    </row>
    <row r="20" spans="1:21" ht="12.75" customHeight="1" x14ac:dyDescent="0.2">
      <c r="A20" s="86" t="s">
        <v>2880</v>
      </c>
      <c r="B20" s="87" t="s">
        <v>2304</v>
      </c>
      <c r="C20" s="188" t="s">
        <v>2881</v>
      </c>
      <c r="D20" s="258"/>
      <c r="E20" s="37"/>
      <c r="F20" s="37"/>
      <c r="G20" s="37"/>
      <c r="H20" s="37"/>
      <c r="I20" s="37"/>
      <c r="J20" s="37"/>
      <c r="K20" s="37"/>
      <c r="L20" s="37"/>
      <c r="M20" s="37"/>
      <c r="N20" s="37"/>
      <c r="O20" s="37"/>
      <c r="P20" s="37"/>
      <c r="Q20" s="37"/>
      <c r="R20" s="37"/>
      <c r="S20" s="37"/>
      <c r="T20" s="37"/>
      <c r="U20" s="37"/>
    </row>
    <row r="21" spans="1:21" ht="12.75" customHeight="1" x14ac:dyDescent="0.2">
      <c r="A21" s="86" t="s">
        <v>2882</v>
      </c>
      <c r="B21" s="87" t="s">
        <v>2308</v>
      </c>
      <c r="C21" s="188" t="s">
        <v>2883</v>
      </c>
      <c r="D21" s="258"/>
      <c r="E21" s="37"/>
      <c r="F21" s="37"/>
      <c r="G21" s="37"/>
      <c r="H21" s="37"/>
      <c r="I21" s="37"/>
      <c r="J21" s="37"/>
      <c r="K21" s="37"/>
      <c r="L21" s="37"/>
      <c r="M21" s="37"/>
      <c r="N21" s="37"/>
      <c r="O21" s="37"/>
      <c r="P21" s="37"/>
      <c r="Q21" s="37"/>
      <c r="R21" s="37"/>
      <c r="S21" s="37"/>
      <c r="T21" s="37"/>
      <c r="U21" s="37"/>
    </row>
    <row r="22" spans="1:21" ht="24" x14ac:dyDescent="0.2">
      <c r="A22" s="86" t="s">
        <v>2884</v>
      </c>
      <c r="B22" s="87" t="s">
        <v>2885</v>
      </c>
      <c r="C22" s="188" t="s">
        <v>2886</v>
      </c>
      <c r="D22" s="258">
        <v>0</v>
      </c>
      <c r="E22" s="37"/>
      <c r="F22" s="37"/>
      <c r="G22" s="37"/>
      <c r="H22" s="37"/>
      <c r="I22" s="37"/>
      <c r="J22" s="37"/>
      <c r="K22" s="37"/>
      <c r="L22" s="37"/>
      <c r="M22" s="37"/>
      <c r="N22" s="37"/>
      <c r="O22" s="37"/>
      <c r="P22" s="37"/>
      <c r="Q22" s="37"/>
      <c r="R22" s="37"/>
      <c r="S22" s="37"/>
      <c r="T22" s="37"/>
      <c r="U22" s="37"/>
    </row>
    <row r="23" spans="1:21" ht="24" x14ac:dyDescent="0.2">
      <c r="A23" s="86" t="s">
        <v>2887</v>
      </c>
      <c r="B23" s="87" t="s">
        <v>2888</v>
      </c>
      <c r="C23" s="188" t="s">
        <v>2889</v>
      </c>
      <c r="D23" s="258">
        <v>0</v>
      </c>
      <c r="E23" s="37"/>
      <c r="F23" s="37"/>
      <c r="G23" s="37"/>
      <c r="H23" s="37"/>
      <c r="I23" s="37"/>
      <c r="J23" s="37"/>
      <c r="K23" s="37"/>
      <c r="L23" s="37"/>
      <c r="M23" s="37"/>
      <c r="N23" s="37"/>
      <c r="O23" s="37"/>
      <c r="P23" s="37"/>
      <c r="Q23" s="37"/>
      <c r="R23" s="37"/>
      <c r="S23" s="37"/>
      <c r="T23" s="37"/>
      <c r="U23" s="37"/>
    </row>
    <row r="24" spans="1:21" ht="24" x14ac:dyDescent="0.2">
      <c r="A24" s="86"/>
      <c r="B24" s="117" t="s">
        <v>2890</v>
      </c>
      <c r="C24" s="188" t="s">
        <v>2891</v>
      </c>
      <c r="D24" s="40">
        <f>D25+D26+D35+D36</f>
        <v>7555463.6200000001</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2860</v>
      </c>
      <c r="C25" s="188" t="s">
        <v>2892</v>
      </c>
      <c r="D25" s="258">
        <v>0</v>
      </c>
      <c r="E25" s="37"/>
      <c r="F25" s="37"/>
      <c r="G25" s="37"/>
      <c r="H25" s="37"/>
      <c r="I25" s="37"/>
      <c r="J25" s="37"/>
      <c r="K25" s="37"/>
      <c r="L25" s="37"/>
      <c r="M25" s="37"/>
      <c r="N25" s="37"/>
      <c r="O25" s="37"/>
      <c r="P25" s="37"/>
      <c r="Q25" s="37"/>
      <c r="R25" s="37"/>
      <c r="S25" s="37"/>
      <c r="T25" s="37"/>
      <c r="U25" s="37"/>
    </row>
    <row r="26" spans="1:21" ht="12.75" customHeight="1" x14ac:dyDescent="0.2">
      <c r="A26" s="116" t="s">
        <v>2267</v>
      </c>
      <c r="B26" s="117" t="s">
        <v>2893</v>
      </c>
      <c r="C26" s="188" t="s">
        <v>2894</v>
      </c>
      <c r="D26" s="40">
        <f>SUM(D27:D34)</f>
        <v>5220023.6500000004</v>
      </c>
      <c r="E26" s="37"/>
      <c r="F26" s="37"/>
      <c r="G26" s="37"/>
      <c r="H26" s="37"/>
      <c r="I26" s="37"/>
      <c r="J26" s="37"/>
      <c r="K26" s="37"/>
      <c r="L26" s="37"/>
      <c r="M26" s="37"/>
      <c r="N26" s="37"/>
      <c r="O26" s="37"/>
      <c r="P26" s="37"/>
      <c r="Q26" s="37"/>
      <c r="R26" s="37"/>
      <c r="S26" s="37"/>
      <c r="T26" s="37"/>
      <c r="U26" s="37"/>
    </row>
    <row r="27" spans="1:21" ht="12.75" customHeight="1" x14ac:dyDescent="0.2">
      <c r="A27" s="86" t="s">
        <v>2269</v>
      </c>
      <c r="B27" s="87" t="s">
        <v>2270</v>
      </c>
      <c r="C27" s="188" t="s">
        <v>2895</v>
      </c>
      <c r="D27" s="258">
        <v>895694.77</v>
      </c>
      <c r="E27" s="37"/>
      <c r="F27" s="37"/>
      <c r="G27" s="37"/>
      <c r="H27" s="37"/>
      <c r="I27" s="37"/>
      <c r="J27" s="37"/>
      <c r="K27" s="37"/>
      <c r="L27" s="37"/>
      <c r="M27" s="37"/>
      <c r="N27" s="37"/>
      <c r="O27" s="37"/>
      <c r="P27" s="37"/>
      <c r="Q27" s="37"/>
      <c r="R27" s="37"/>
      <c r="S27" s="37"/>
      <c r="T27" s="37"/>
      <c r="U27" s="37"/>
    </row>
    <row r="28" spans="1:21" ht="12.75" customHeight="1" x14ac:dyDescent="0.2">
      <c r="A28" s="86" t="s">
        <v>2271</v>
      </c>
      <c r="B28" s="87" t="s">
        <v>2272</v>
      </c>
      <c r="C28" s="188" t="s">
        <v>2896</v>
      </c>
      <c r="D28" s="258">
        <v>2418285.41</v>
      </c>
      <c r="E28" s="37"/>
      <c r="F28" s="37"/>
      <c r="G28" s="37"/>
      <c r="H28" s="37"/>
      <c r="I28" s="37"/>
      <c r="J28" s="37"/>
      <c r="K28" s="37"/>
      <c r="L28" s="37"/>
      <c r="M28" s="37"/>
      <c r="N28" s="37"/>
      <c r="O28" s="37"/>
      <c r="P28" s="37"/>
      <c r="Q28" s="37"/>
      <c r="R28" s="37"/>
      <c r="S28" s="37"/>
      <c r="T28" s="37"/>
      <c r="U28" s="37"/>
    </row>
    <row r="29" spans="1:21" ht="12.75" customHeight="1" x14ac:dyDescent="0.2">
      <c r="A29" s="86" t="s">
        <v>2273</v>
      </c>
      <c r="B29" s="87" t="s">
        <v>2866</v>
      </c>
      <c r="C29" s="188" t="s">
        <v>2897</v>
      </c>
      <c r="D29" s="258">
        <v>362629.14</v>
      </c>
      <c r="E29" s="37"/>
      <c r="F29" s="37"/>
      <c r="G29" s="37"/>
      <c r="H29" s="37"/>
      <c r="I29" s="37"/>
      <c r="J29" s="37"/>
      <c r="K29" s="37"/>
      <c r="L29" s="37"/>
      <c r="M29" s="37"/>
      <c r="N29" s="37"/>
      <c r="O29" s="37"/>
      <c r="P29" s="37"/>
      <c r="Q29" s="37"/>
      <c r="R29" s="37"/>
      <c r="S29" s="37"/>
      <c r="T29" s="37"/>
      <c r="U29" s="37"/>
    </row>
    <row r="30" spans="1:21" ht="12.75" customHeight="1" x14ac:dyDescent="0.2">
      <c r="A30" s="86" t="s">
        <v>2281</v>
      </c>
      <c r="B30" s="87" t="s">
        <v>2282</v>
      </c>
      <c r="C30" s="188" t="s">
        <v>2898</v>
      </c>
      <c r="D30" s="258"/>
      <c r="E30" s="37"/>
      <c r="F30" s="37"/>
      <c r="G30" s="37"/>
      <c r="H30" s="37"/>
      <c r="I30" s="37"/>
      <c r="J30" s="37"/>
      <c r="K30" s="37"/>
      <c r="L30" s="37"/>
      <c r="M30" s="37"/>
      <c r="N30" s="37"/>
      <c r="O30" s="37"/>
      <c r="P30" s="37"/>
      <c r="Q30" s="37"/>
      <c r="R30" s="37"/>
      <c r="S30" s="37"/>
      <c r="T30" s="37"/>
      <c r="U30" s="37"/>
    </row>
    <row r="31" spans="1:21" ht="24" x14ac:dyDescent="0.2">
      <c r="A31" s="86" t="s">
        <v>2283</v>
      </c>
      <c r="B31" s="87" t="s">
        <v>2869</v>
      </c>
      <c r="C31" s="188" t="s">
        <v>2899</v>
      </c>
      <c r="D31" s="258"/>
      <c r="E31" s="37"/>
      <c r="F31" s="37"/>
      <c r="G31" s="37"/>
      <c r="H31" s="37"/>
      <c r="I31" s="37"/>
      <c r="J31" s="37"/>
      <c r="K31" s="37"/>
      <c r="L31" s="37"/>
      <c r="M31" s="37"/>
      <c r="N31" s="37"/>
      <c r="O31" s="37"/>
      <c r="P31" s="37"/>
      <c r="Q31" s="37"/>
      <c r="R31" s="37"/>
      <c r="S31" s="37"/>
      <c r="T31" s="37"/>
      <c r="U31" s="37"/>
    </row>
    <row r="32" spans="1:21" ht="12.75" customHeight="1" x14ac:dyDescent="0.2">
      <c r="A32" s="86" t="s">
        <v>2285</v>
      </c>
      <c r="B32" s="87" t="s">
        <v>2286</v>
      </c>
      <c r="C32" s="188" t="s">
        <v>2900</v>
      </c>
      <c r="D32" s="258">
        <v>604583.36</v>
      </c>
      <c r="E32" s="37"/>
      <c r="F32" s="37"/>
      <c r="G32" s="37"/>
      <c r="H32" s="37"/>
      <c r="I32" s="37"/>
      <c r="J32" s="37"/>
      <c r="K32" s="37"/>
      <c r="L32" s="37"/>
      <c r="M32" s="37"/>
      <c r="N32" s="37"/>
      <c r="O32" s="37"/>
      <c r="P32" s="37"/>
      <c r="Q32" s="37"/>
      <c r="R32" s="37"/>
      <c r="S32" s="37"/>
      <c r="T32" s="37"/>
      <c r="U32" s="37"/>
    </row>
    <row r="33" spans="1:21" ht="12.75" customHeight="1" x14ac:dyDescent="0.2">
      <c r="A33" s="86" t="s">
        <v>2287</v>
      </c>
      <c r="B33" s="87" t="s">
        <v>2288</v>
      </c>
      <c r="C33" s="188" t="s">
        <v>2901</v>
      </c>
      <c r="D33" s="258">
        <v>624331.55000000005</v>
      </c>
      <c r="E33" s="37"/>
      <c r="F33" s="37"/>
      <c r="G33" s="37"/>
      <c r="H33" s="37"/>
      <c r="I33" s="37"/>
      <c r="J33" s="37"/>
      <c r="K33" s="37"/>
      <c r="L33" s="37"/>
      <c r="M33" s="37"/>
      <c r="N33" s="37"/>
      <c r="O33" s="37"/>
      <c r="P33" s="37"/>
      <c r="Q33" s="37"/>
      <c r="R33" s="37"/>
      <c r="S33" s="37"/>
      <c r="T33" s="37"/>
      <c r="U33" s="37"/>
    </row>
    <row r="34" spans="1:21" ht="12.75" customHeight="1" x14ac:dyDescent="0.2">
      <c r="A34" s="86" t="s">
        <v>2289</v>
      </c>
      <c r="B34" s="87" t="s">
        <v>2290</v>
      </c>
      <c r="C34" s="188" t="s">
        <v>2902</v>
      </c>
      <c r="D34" s="258">
        <v>314499.42</v>
      </c>
      <c r="E34" s="37"/>
      <c r="F34" s="37"/>
      <c r="G34" s="37"/>
      <c r="H34" s="37"/>
      <c r="I34" s="37"/>
      <c r="J34" s="37"/>
      <c r="K34" s="37"/>
      <c r="L34" s="37"/>
      <c r="M34" s="37"/>
      <c r="N34" s="37"/>
      <c r="O34" s="37"/>
      <c r="P34" s="37"/>
      <c r="Q34" s="37"/>
      <c r="R34" s="37"/>
      <c r="S34" s="37"/>
      <c r="T34" s="37"/>
      <c r="U34" s="37"/>
    </row>
    <row r="35" spans="1:21" ht="12.75" customHeight="1" x14ac:dyDescent="0.2">
      <c r="A35" s="116" t="s">
        <v>2291</v>
      </c>
      <c r="B35" s="117" t="s">
        <v>2292</v>
      </c>
      <c r="C35" s="188" t="s">
        <v>2903</v>
      </c>
      <c r="D35" s="258">
        <v>1937889.02</v>
      </c>
      <c r="E35" s="37"/>
      <c r="F35" s="37"/>
      <c r="G35" s="37"/>
      <c r="H35" s="37"/>
      <c r="I35" s="37"/>
      <c r="J35" s="37"/>
      <c r="K35" s="37"/>
      <c r="L35" s="37"/>
      <c r="M35" s="37"/>
      <c r="N35" s="37"/>
      <c r="O35" s="37"/>
      <c r="P35" s="37"/>
      <c r="Q35" s="37"/>
      <c r="R35" s="37"/>
      <c r="S35" s="37"/>
      <c r="T35" s="37"/>
      <c r="U35" s="37"/>
    </row>
    <row r="36" spans="1:21" ht="36" x14ac:dyDescent="0.2">
      <c r="A36" s="116" t="s">
        <v>2875</v>
      </c>
      <c r="B36" s="117" t="s">
        <v>2904</v>
      </c>
      <c r="C36" s="188" t="s">
        <v>2905</v>
      </c>
      <c r="D36" s="40">
        <f>SUM(D37:D41)</f>
        <v>397550.95</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2878</v>
      </c>
      <c r="C37" s="188" t="s">
        <v>2906</v>
      </c>
      <c r="D37" s="258">
        <v>0</v>
      </c>
      <c r="E37" s="37"/>
      <c r="F37" s="37"/>
      <c r="G37" s="37"/>
      <c r="H37" s="37"/>
      <c r="I37" s="37"/>
      <c r="J37" s="37"/>
      <c r="K37" s="37"/>
      <c r="L37" s="37"/>
      <c r="M37" s="37"/>
      <c r="N37" s="37"/>
      <c r="O37" s="37"/>
      <c r="P37" s="37"/>
      <c r="Q37" s="37"/>
      <c r="R37" s="37"/>
      <c r="S37" s="37"/>
      <c r="T37" s="37"/>
      <c r="U37" s="37"/>
    </row>
    <row r="38" spans="1:21" ht="12.75" customHeight="1" x14ac:dyDescent="0.2">
      <c r="A38" s="86" t="s">
        <v>2880</v>
      </c>
      <c r="B38" s="87" t="s">
        <v>2304</v>
      </c>
      <c r="C38" s="188" t="s">
        <v>2907</v>
      </c>
      <c r="D38" s="258"/>
      <c r="E38" s="37"/>
      <c r="F38" s="37"/>
      <c r="G38" s="37"/>
      <c r="H38" s="37"/>
      <c r="I38" s="37"/>
      <c r="J38" s="37"/>
      <c r="K38" s="37"/>
      <c r="L38" s="37"/>
      <c r="M38" s="37"/>
      <c r="N38" s="37"/>
      <c r="O38" s="37"/>
      <c r="P38" s="37"/>
      <c r="Q38" s="37"/>
      <c r="R38" s="37"/>
      <c r="S38" s="37"/>
      <c r="T38" s="37"/>
      <c r="U38" s="37"/>
    </row>
    <row r="39" spans="1:21" ht="12.75" customHeight="1" x14ac:dyDescent="0.2">
      <c r="A39" s="86" t="s">
        <v>2882</v>
      </c>
      <c r="B39" s="87" t="s">
        <v>2308</v>
      </c>
      <c r="C39" s="188" t="s">
        <v>2908</v>
      </c>
      <c r="D39" s="258"/>
      <c r="E39" s="37"/>
      <c r="F39" s="37"/>
      <c r="G39" s="37"/>
      <c r="H39" s="37"/>
      <c r="I39" s="37"/>
      <c r="J39" s="37"/>
      <c r="K39" s="37"/>
      <c r="L39" s="37"/>
      <c r="M39" s="37"/>
      <c r="N39" s="37"/>
      <c r="O39" s="37"/>
      <c r="P39" s="37"/>
      <c r="Q39" s="37"/>
      <c r="R39" s="37"/>
      <c r="S39" s="37"/>
      <c r="T39" s="37"/>
      <c r="U39" s="37"/>
    </row>
    <row r="40" spans="1:21" ht="24" x14ac:dyDescent="0.2">
      <c r="A40" s="86" t="s">
        <v>2909</v>
      </c>
      <c r="B40" s="87" t="s">
        <v>2885</v>
      </c>
      <c r="C40" s="188" t="s">
        <v>2910</v>
      </c>
      <c r="D40" s="258">
        <v>397550.95</v>
      </c>
      <c r="E40" s="37"/>
      <c r="F40" s="37"/>
      <c r="G40" s="37"/>
      <c r="H40" s="37"/>
      <c r="I40" s="37"/>
      <c r="J40" s="37"/>
      <c r="K40" s="37"/>
      <c r="L40" s="37"/>
      <c r="M40" s="37"/>
      <c r="N40" s="37"/>
      <c r="O40" s="37"/>
      <c r="P40" s="37"/>
      <c r="Q40" s="37"/>
      <c r="R40" s="37"/>
      <c r="S40" s="37"/>
      <c r="T40" s="37"/>
      <c r="U40" s="37"/>
    </row>
    <row r="41" spans="1:21" ht="24" x14ac:dyDescent="0.2">
      <c r="A41" s="86" t="s">
        <v>2887</v>
      </c>
      <c r="B41" s="87" t="s">
        <v>2888</v>
      </c>
      <c r="C41" s="188" t="s">
        <v>2911</v>
      </c>
      <c r="D41" s="258"/>
      <c r="E41" s="37"/>
      <c r="F41" s="37"/>
      <c r="G41" s="37"/>
      <c r="H41" s="37"/>
      <c r="I41" s="37"/>
      <c r="J41" s="37"/>
      <c r="K41" s="37"/>
      <c r="L41" s="37"/>
      <c r="M41" s="37"/>
      <c r="N41" s="37"/>
      <c r="O41" s="37"/>
      <c r="P41" s="37"/>
      <c r="Q41" s="37"/>
      <c r="R41" s="37"/>
      <c r="S41" s="37"/>
      <c r="T41" s="37"/>
      <c r="U41" s="37"/>
    </row>
    <row r="42" spans="1:21" ht="24" x14ac:dyDescent="0.2">
      <c r="A42" s="86"/>
      <c r="B42" s="117" t="s">
        <v>2912</v>
      </c>
      <c r="C42" s="188" t="s">
        <v>2913</v>
      </c>
      <c r="D42" s="40">
        <f>D5+D6-D24</f>
        <v>1528227.1000000006</v>
      </c>
      <c r="E42" s="37"/>
      <c r="F42" s="37"/>
      <c r="G42" s="37"/>
      <c r="H42" s="37"/>
      <c r="I42" s="37"/>
      <c r="J42" s="37"/>
      <c r="K42" s="37"/>
      <c r="L42" s="37"/>
      <c r="M42" s="37"/>
      <c r="N42" s="37"/>
      <c r="O42" s="37"/>
      <c r="P42" s="37"/>
      <c r="Q42" s="37"/>
      <c r="R42" s="37"/>
      <c r="S42" s="37"/>
      <c r="T42" s="37"/>
      <c r="U42" s="37"/>
    </row>
    <row r="43" spans="1:21" ht="24" x14ac:dyDescent="0.2">
      <c r="A43" s="116"/>
      <c r="B43" s="117" t="s">
        <v>2914</v>
      </c>
      <c r="C43" s="188" t="s">
        <v>2915</v>
      </c>
      <c r="D43" s="40">
        <f>D44+D49+D90+D95</f>
        <v>1312188.6600000001</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2916</v>
      </c>
      <c r="C44" s="188" t="s">
        <v>2917</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2918</v>
      </c>
      <c r="C45" s="188" t="s">
        <v>2919</v>
      </c>
      <c r="D45" s="258">
        <v>0</v>
      </c>
      <c r="E45" s="37"/>
      <c r="F45" s="37"/>
      <c r="G45" s="37"/>
      <c r="H45" s="37"/>
      <c r="I45" s="37"/>
      <c r="J45" s="37"/>
      <c r="K45" s="37"/>
      <c r="L45" s="37"/>
      <c r="M45" s="37"/>
      <c r="N45" s="37"/>
      <c r="O45" s="37"/>
      <c r="P45" s="37"/>
      <c r="Q45" s="37"/>
      <c r="R45" s="37"/>
      <c r="S45" s="37"/>
      <c r="T45" s="37"/>
      <c r="U45" s="37"/>
    </row>
    <row r="46" spans="1:21" ht="12.75" customHeight="1" x14ac:dyDescent="0.2">
      <c r="A46" s="86"/>
      <c r="B46" s="87" t="s">
        <v>2920</v>
      </c>
      <c r="C46" s="188" t="s">
        <v>2921</v>
      </c>
      <c r="D46" s="258">
        <v>0</v>
      </c>
      <c r="E46" s="37"/>
      <c r="F46" s="37"/>
      <c r="G46" s="37"/>
      <c r="H46" s="37"/>
      <c r="I46" s="37"/>
      <c r="J46" s="37"/>
      <c r="K46" s="37"/>
      <c r="L46" s="37"/>
      <c r="M46" s="37"/>
      <c r="N46" s="37"/>
      <c r="O46" s="37"/>
      <c r="P46" s="37"/>
      <c r="Q46" s="37"/>
      <c r="R46" s="37"/>
      <c r="S46" s="37"/>
      <c r="T46" s="37"/>
      <c r="U46" s="37"/>
    </row>
    <row r="47" spans="1:21" ht="12.75" customHeight="1" x14ac:dyDescent="0.2">
      <c r="A47" s="86"/>
      <c r="B47" s="87" t="s">
        <v>2922</v>
      </c>
      <c r="C47" s="188" t="s">
        <v>2923</v>
      </c>
      <c r="D47" s="258">
        <v>0</v>
      </c>
      <c r="E47" s="37"/>
      <c r="F47" s="37"/>
      <c r="G47" s="37"/>
      <c r="H47" s="37"/>
      <c r="I47" s="37"/>
      <c r="J47" s="37"/>
      <c r="K47" s="37"/>
      <c r="L47" s="37"/>
      <c r="M47" s="37"/>
      <c r="N47" s="37"/>
      <c r="O47" s="37"/>
      <c r="P47" s="37"/>
      <c r="Q47" s="37"/>
      <c r="R47" s="37"/>
      <c r="S47" s="37"/>
      <c r="T47" s="37"/>
      <c r="U47" s="37"/>
    </row>
    <row r="48" spans="1:21" ht="12.75" customHeight="1" x14ac:dyDescent="0.2">
      <c r="A48" s="86"/>
      <c r="B48" s="87" t="s">
        <v>2924</v>
      </c>
      <c r="C48" s="188" t="s">
        <v>2925</v>
      </c>
      <c r="D48" s="258">
        <v>0</v>
      </c>
      <c r="E48" s="37"/>
      <c r="F48" s="37"/>
      <c r="G48" s="37"/>
      <c r="H48" s="37"/>
      <c r="I48" s="37"/>
      <c r="J48" s="37"/>
      <c r="K48" s="37"/>
      <c r="L48" s="37"/>
      <c r="M48" s="37"/>
      <c r="N48" s="37"/>
      <c r="O48" s="37"/>
      <c r="P48" s="37"/>
      <c r="Q48" s="37"/>
      <c r="R48" s="37"/>
      <c r="S48" s="37"/>
      <c r="T48" s="37"/>
      <c r="U48" s="37"/>
    </row>
    <row r="49" spans="1:21" ht="24" x14ac:dyDescent="0.2">
      <c r="A49" s="116" t="s">
        <v>2267</v>
      </c>
      <c r="B49" s="168" t="s">
        <v>2926</v>
      </c>
      <c r="C49" s="188" t="s">
        <v>2927</v>
      </c>
      <c r="D49" s="40">
        <f>D50+D55+D60+D65+D70+D75+D80+D85</f>
        <v>1042294.91</v>
      </c>
      <c r="E49" s="37"/>
      <c r="F49" s="37"/>
      <c r="G49" s="37"/>
      <c r="H49" s="37"/>
      <c r="I49" s="37"/>
      <c r="J49" s="37"/>
      <c r="K49" s="37"/>
      <c r="L49" s="37"/>
      <c r="M49" s="37"/>
      <c r="N49" s="37"/>
      <c r="O49" s="37"/>
      <c r="P49" s="37"/>
      <c r="Q49" s="37"/>
      <c r="R49" s="37"/>
      <c r="S49" s="37"/>
      <c r="T49" s="37"/>
      <c r="U49" s="37"/>
    </row>
    <row r="50" spans="1:21" ht="12.75" customHeight="1" x14ac:dyDescent="0.2">
      <c r="A50" s="116" t="s">
        <v>2269</v>
      </c>
      <c r="B50" s="117" t="s">
        <v>2928</v>
      </c>
      <c r="C50" s="188" t="s">
        <v>2929</v>
      </c>
      <c r="D50" s="40">
        <f>SUM(D51:D54)</f>
        <v>4195.25</v>
      </c>
      <c r="E50" s="37"/>
      <c r="F50" s="37"/>
      <c r="G50" s="37"/>
      <c r="H50" s="37"/>
      <c r="I50" s="37"/>
      <c r="J50" s="37"/>
      <c r="K50" s="37"/>
      <c r="L50" s="37"/>
      <c r="M50" s="37"/>
      <c r="N50" s="37"/>
      <c r="O50" s="37"/>
      <c r="P50" s="37"/>
      <c r="Q50" s="37"/>
      <c r="R50" s="37"/>
      <c r="S50" s="37"/>
      <c r="T50" s="37"/>
      <c r="U50" s="37"/>
    </row>
    <row r="51" spans="1:21" ht="12.75" customHeight="1" x14ac:dyDescent="0.2">
      <c r="A51" s="86"/>
      <c r="B51" s="87" t="s">
        <v>2918</v>
      </c>
      <c r="C51" s="188" t="s">
        <v>2930</v>
      </c>
      <c r="D51" s="258">
        <v>4195.25</v>
      </c>
      <c r="E51" s="37"/>
      <c r="F51" s="37"/>
      <c r="G51" s="37"/>
      <c r="H51" s="37"/>
      <c r="I51" s="37"/>
      <c r="J51" s="37"/>
      <c r="K51" s="37"/>
      <c r="L51" s="37"/>
      <c r="M51" s="37"/>
      <c r="N51" s="37"/>
      <c r="O51" s="37"/>
      <c r="P51" s="37"/>
      <c r="Q51" s="37"/>
      <c r="R51" s="37"/>
      <c r="S51" s="37"/>
      <c r="T51" s="37"/>
      <c r="U51" s="37"/>
    </row>
    <row r="52" spans="1:21" ht="12.75" customHeight="1" x14ac:dyDescent="0.2">
      <c r="A52" s="86"/>
      <c r="B52" s="87" t="s">
        <v>2920</v>
      </c>
      <c r="C52" s="188" t="s">
        <v>2931</v>
      </c>
      <c r="D52" s="258">
        <v>0</v>
      </c>
      <c r="E52" s="37"/>
      <c r="F52" s="37"/>
      <c r="G52" s="37"/>
      <c r="H52" s="37"/>
      <c r="I52" s="37"/>
      <c r="J52" s="37"/>
      <c r="K52" s="37"/>
      <c r="L52" s="37"/>
      <c r="M52" s="37"/>
      <c r="N52" s="37"/>
      <c r="O52" s="37"/>
      <c r="P52" s="37"/>
      <c r="Q52" s="37"/>
      <c r="R52" s="37"/>
      <c r="S52" s="37"/>
      <c r="T52" s="37"/>
      <c r="U52" s="37"/>
    </row>
    <row r="53" spans="1:21" ht="12.75" customHeight="1" x14ac:dyDescent="0.2">
      <c r="A53" s="116"/>
      <c r="B53" s="87" t="s">
        <v>2922</v>
      </c>
      <c r="C53" s="188" t="s">
        <v>2932</v>
      </c>
      <c r="D53" s="258">
        <v>0</v>
      </c>
      <c r="E53" s="37"/>
      <c r="F53" s="37"/>
      <c r="G53" s="37"/>
      <c r="H53" s="37"/>
      <c r="I53" s="37"/>
      <c r="J53" s="37"/>
      <c r="K53" s="37"/>
      <c r="L53" s="37"/>
      <c r="M53" s="37"/>
      <c r="N53" s="37"/>
      <c r="O53" s="37"/>
      <c r="P53" s="37"/>
      <c r="Q53" s="37"/>
      <c r="R53" s="37"/>
      <c r="S53" s="37"/>
      <c r="T53" s="37"/>
      <c r="U53" s="37"/>
    </row>
    <row r="54" spans="1:21" ht="12.75" customHeight="1" x14ac:dyDescent="0.2">
      <c r="A54" s="86"/>
      <c r="B54" s="87" t="s">
        <v>2924</v>
      </c>
      <c r="C54" s="188" t="s">
        <v>2933</v>
      </c>
      <c r="D54" s="258">
        <v>0</v>
      </c>
      <c r="E54" s="37"/>
      <c r="F54" s="37"/>
      <c r="G54" s="37"/>
      <c r="H54" s="37"/>
      <c r="I54" s="37"/>
      <c r="J54" s="37"/>
      <c r="K54" s="37"/>
      <c r="L54" s="37"/>
      <c r="M54" s="37"/>
      <c r="N54" s="37"/>
      <c r="O54" s="37"/>
      <c r="P54" s="37"/>
      <c r="Q54" s="37"/>
      <c r="R54" s="37"/>
      <c r="S54" s="37"/>
      <c r="T54" s="37"/>
      <c r="U54" s="37"/>
    </row>
    <row r="55" spans="1:21" ht="12.75" customHeight="1" x14ac:dyDescent="0.2">
      <c r="A55" s="116" t="s">
        <v>2271</v>
      </c>
      <c r="B55" s="117" t="s">
        <v>2934</v>
      </c>
      <c r="C55" s="188" t="s">
        <v>2935</v>
      </c>
      <c r="D55" s="40">
        <f>SUM(D56:D59)</f>
        <v>702802.91</v>
      </c>
      <c r="E55" s="37"/>
      <c r="F55" s="37"/>
      <c r="G55" s="37"/>
      <c r="H55" s="37"/>
      <c r="I55" s="37"/>
      <c r="J55" s="37"/>
      <c r="K55" s="37"/>
      <c r="L55" s="37"/>
      <c r="M55" s="37"/>
      <c r="N55" s="37"/>
      <c r="O55" s="37"/>
      <c r="P55" s="37"/>
      <c r="Q55" s="37"/>
      <c r="R55" s="37"/>
      <c r="S55" s="37"/>
      <c r="T55" s="37"/>
      <c r="U55" s="37"/>
    </row>
    <row r="56" spans="1:21" ht="12.75" customHeight="1" x14ac:dyDescent="0.2">
      <c r="A56" s="86"/>
      <c r="B56" s="87" t="s">
        <v>2918</v>
      </c>
      <c r="C56" s="188" t="s">
        <v>2936</v>
      </c>
      <c r="D56" s="258">
        <v>242554.99</v>
      </c>
      <c r="E56" s="37"/>
      <c r="F56" s="37"/>
      <c r="G56" s="37"/>
      <c r="H56" s="37"/>
      <c r="I56" s="37"/>
      <c r="J56" s="37"/>
      <c r="K56" s="37"/>
      <c r="L56" s="37"/>
      <c r="M56" s="37"/>
      <c r="N56" s="37"/>
      <c r="O56" s="37"/>
      <c r="P56" s="37"/>
      <c r="Q56" s="37"/>
      <c r="R56" s="37"/>
      <c r="S56" s="37"/>
      <c r="T56" s="37"/>
      <c r="U56" s="37"/>
    </row>
    <row r="57" spans="1:21" ht="12.75" customHeight="1" x14ac:dyDescent="0.2">
      <c r="A57" s="86"/>
      <c r="B57" s="87" t="s">
        <v>2920</v>
      </c>
      <c r="C57" s="188" t="s">
        <v>2937</v>
      </c>
      <c r="D57" s="258">
        <v>223159.51</v>
      </c>
      <c r="E57" s="37"/>
      <c r="F57" s="37"/>
      <c r="G57" s="37"/>
      <c r="H57" s="37"/>
      <c r="I57" s="37"/>
      <c r="J57" s="37"/>
      <c r="K57" s="37"/>
      <c r="L57" s="37"/>
      <c r="M57" s="37"/>
      <c r="N57" s="37"/>
      <c r="O57" s="37"/>
      <c r="P57" s="37"/>
      <c r="Q57" s="37"/>
      <c r="R57" s="37"/>
      <c r="S57" s="37"/>
      <c r="T57" s="37"/>
      <c r="U57" s="37"/>
    </row>
    <row r="58" spans="1:21" ht="12.75" customHeight="1" x14ac:dyDescent="0.2">
      <c r="A58" s="86"/>
      <c r="B58" s="87" t="s">
        <v>2922</v>
      </c>
      <c r="C58" s="188" t="s">
        <v>2938</v>
      </c>
      <c r="D58" s="258">
        <v>27901.33</v>
      </c>
      <c r="E58" s="37"/>
      <c r="F58" s="37"/>
      <c r="G58" s="37"/>
      <c r="H58" s="37"/>
      <c r="I58" s="37"/>
      <c r="J58" s="37"/>
      <c r="K58" s="37"/>
      <c r="L58" s="37"/>
      <c r="M58" s="37"/>
      <c r="N58" s="37"/>
      <c r="O58" s="37"/>
      <c r="P58" s="37"/>
      <c r="Q58" s="37"/>
      <c r="R58" s="37"/>
      <c r="S58" s="37"/>
      <c r="T58" s="37"/>
      <c r="U58" s="37"/>
    </row>
    <row r="59" spans="1:21" ht="12.75" customHeight="1" x14ac:dyDescent="0.2">
      <c r="A59" s="86"/>
      <c r="B59" s="87" t="s">
        <v>2924</v>
      </c>
      <c r="C59" s="188" t="s">
        <v>2939</v>
      </c>
      <c r="D59" s="258">
        <v>209187.08</v>
      </c>
      <c r="E59" s="37"/>
      <c r="F59" s="37"/>
      <c r="G59" s="37"/>
      <c r="H59" s="37"/>
      <c r="I59" s="37"/>
      <c r="J59" s="37"/>
      <c r="K59" s="37"/>
      <c r="L59" s="37"/>
      <c r="M59" s="37"/>
      <c r="N59" s="37"/>
      <c r="O59" s="37"/>
      <c r="P59" s="37"/>
      <c r="Q59" s="37"/>
      <c r="R59" s="37"/>
      <c r="S59" s="37"/>
      <c r="T59" s="37"/>
      <c r="U59" s="37"/>
    </row>
    <row r="60" spans="1:21" ht="12.75" customHeight="1" x14ac:dyDescent="0.2">
      <c r="A60" s="116" t="s">
        <v>2273</v>
      </c>
      <c r="B60" s="117" t="s">
        <v>2940</v>
      </c>
      <c r="C60" s="188" t="s">
        <v>2941</v>
      </c>
      <c r="D60" s="40">
        <f>SUM(D61:D64)</f>
        <v>6164.49</v>
      </c>
      <c r="E60" s="37"/>
      <c r="F60" s="37"/>
      <c r="G60" s="37"/>
      <c r="H60" s="37"/>
      <c r="I60" s="37"/>
      <c r="J60" s="37"/>
      <c r="K60" s="37"/>
      <c r="L60" s="37"/>
      <c r="M60" s="37"/>
      <c r="N60" s="37"/>
      <c r="O60" s="37"/>
      <c r="P60" s="37"/>
      <c r="Q60" s="37"/>
      <c r="R60" s="37"/>
      <c r="S60" s="37"/>
      <c r="T60" s="37"/>
      <c r="U60" s="37"/>
    </row>
    <row r="61" spans="1:21" ht="12.75" customHeight="1" x14ac:dyDescent="0.2">
      <c r="A61" s="86"/>
      <c r="B61" s="87" t="s">
        <v>2918</v>
      </c>
      <c r="C61" s="188" t="s">
        <v>2942</v>
      </c>
      <c r="D61" s="258">
        <v>4333.32</v>
      </c>
      <c r="E61" s="37"/>
      <c r="F61" s="37"/>
      <c r="G61" s="37"/>
      <c r="H61" s="37"/>
      <c r="I61" s="37"/>
      <c r="J61" s="37"/>
      <c r="K61" s="37"/>
      <c r="L61" s="37"/>
      <c r="M61" s="37"/>
      <c r="N61" s="37"/>
      <c r="O61" s="37"/>
      <c r="P61" s="37"/>
      <c r="Q61" s="37"/>
      <c r="R61" s="37"/>
      <c r="S61" s="37"/>
      <c r="T61" s="37"/>
      <c r="U61" s="37"/>
    </row>
    <row r="62" spans="1:21" ht="12.75" customHeight="1" x14ac:dyDescent="0.2">
      <c r="A62" s="86"/>
      <c r="B62" s="87" t="s">
        <v>2920</v>
      </c>
      <c r="C62" s="188" t="s">
        <v>2943</v>
      </c>
      <c r="D62" s="258">
        <v>0</v>
      </c>
      <c r="E62" s="37"/>
      <c r="F62" s="37"/>
      <c r="G62" s="37"/>
      <c r="H62" s="37"/>
      <c r="I62" s="37"/>
      <c r="J62" s="37"/>
      <c r="K62" s="37"/>
      <c r="L62" s="37"/>
      <c r="M62" s="37"/>
      <c r="N62" s="37"/>
      <c r="O62" s="37"/>
      <c r="P62" s="37"/>
      <c r="Q62" s="37"/>
      <c r="R62" s="37"/>
      <c r="S62" s="37"/>
      <c r="T62" s="37"/>
      <c r="U62" s="37"/>
    </row>
    <row r="63" spans="1:21" ht="12.75" customHeight="1" x14ac:dyDescent="0.2">
      <c r="A63" s="116"/>
      <c r="B63" s="87" t="s">
        <v>2922</v>
      </c>
      <c r="C63" s="188" t="s">
        <v>2944</v>
      </c>
      <c r="D63" s="258">
        <v>0</v>
      </c>
      <c r="E63" s="37"/>
      <c r="F63" s="37"/>
      <c r="G63" s="37"/>
      <c r="H63" s="37"/>
      <c r="I63" s="37"/>
      <c r="J63" s="37"/>
      <c r="K63" s="37"/>
      <c r="L63" s="37"/>
      <c r="M63" s="37"/>
      <c r="N63" s="37"/>
      <c r="O63" s="37"/>
      <c r="P63" s="37"/>
      <c r="Q63" s="37"/>
      <c r="R63" s="37"/>
      <c r="S63" s="37"/>
      <c r="T63" s="37"/>
      <c r="U63" s="37"/>
    </row>
    <row r="64" spans="1:21" ht="12.75" customHeight="1" x14ac:dyDescent="0.2">
      <c r="A64" s="86"/>
      <c r="B64" s="87" t="s">
        <v>2924</v>
      </c>
      <c r="C64" s="188" t="s">
        <v>2945</v>
      </c>
      <c r="D64" s="258">
        <v>1831.17</v>
      </c>
      <c r="E64" s="37"/>
      <c r="F64" s="37"/>
      <c r="G64" s="37"/>
      <c r="H64" s="37"/>
      <c r="I64" s="37"/>
      <c r="J64" s="37"/>
      <c r="K64" s="37"/>
      <c r="L64" s="37"/>
      <c r="M64" s="37"/>
      <c r="N64" s="37"/>
      <c r="O64" s="37"/>
      <c r="P64" s="37"/>
      <c r="Q64" s="37"/>
      <c r="R64" s="37"/>
      <c r="S64" s="37"/>
      <c r="T64" s="37"/>
      <c r="U64" s="37"/>
    </row>
    <row r="65" spans="1:21" ht="12.75" customHeight="1" x14ac:dyDescent="0.2">
      <c r="A65" s="116" t="s">
        <v>2281</v>
      </c>
      <c r="B65" s="117" t="s">
        <v>2946</v>
      </c>
      <c r="C65" s="188" t="s">
        <v>2947</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2918</v>
      </c>
      <c r="C66" s="188" t="s">
        <v>2948</v>
      </c>
      <c r="D66" s="258"/>
      <c r="E66" s="37"/>
      <c r="F66" s="37"/>
      <c r="G66" s="37"/>
      <c r="H66" s="37"/>
      <c r="I66" s="37"/>
      <c r="J66" s="37"/>
      <c r="K66" s="37"/>
      <c r="L66" s="37"/>
      <c r="M66" s="37"/>
      <c r="N66" s="37"/>
      <c r="O66" s="37"/>
      <c r="P66" s="37"/>
      <c r="Q66" s="37"/>
      <c r="R66" s="37"/>
      <c r="S66" s="37"/>
      <c r="T66" s="37"/>
      <c r="U66" s="37"/>
    </row>
    <row r="67" spans="1:21" ht="12.75" customHeight="1" x14ac:dyDescent="0.2">
      <c r="A67" s="86"/>
      <c r="B67" s="87" t="s">
        <v>2920</v>
      </c>
      <c r="C67" s="188" t="s">
        <v>2949</v>
      </c>
      <c r="D67" s="258"/>
      <c r="E67" s="37"/>
      <c r="F67" s="37"/>
      <c r="G67" s="37"/>
      <c r="H67" s="37"/>
      <c r="I67" s="37"/>
      <c r="J67" s="37"/>
      <c r="K67" s="37"/>
      <c r="L67" s="37"/>
      <c r="M67" s="37"/>
      <c r="N67" s="37"/>
      <c r="O67" s="37"/>
      <c r="P67" s="37"/>
      <c r="Q67" s="37"/>
      <c r="R67" s="37"/>
      <c r="S67" s="37"/>
      <c r="T67" s="37"/>
      <c r="U67" s="37"/>
    </row>
    <row r="68" spans="1:21" ht="12.75" customHeight="1" x14ac:dyDescent="0.2">
      <c r="A68" s="86"/>
      <c r="B68" s="87" t="s">
        <v>2922</v>
      </c>
      <c r="C68" s="188" t="s">
        <v>2950</v>
      </c>
      <c r="D68" s="258"/>
      <c r="E68" s="37"/>
      <c r="F68" s="37"/>
      <c r="G68" s="37"/>
      <c r="H68" s="37"/>
      <c r="I68" s="37"/>
      <c r="J68" s="37"/>
      <c r="K68" s="37"/>
      <c r="L68" s="37"/>
      <c r="M68" s="37"/>
      <c r="N68" s="37"/>
      <c r="O68" s="37"/>
      <c r="P68" s="37"/>
      <c r="Q68" s="37"/>
      <c r="R68" s="37"/>
      <c r="S68" s="37"/>
      <c r="T68" s="37"/>
      <c r="U68" s="37"/>
    </row>
    <row r="69" spans="1:21" ht="12.75" customHeight="1" x14ac:dyDescent="0.2">
      <c r="A69" s="86"/>
      <c r="B69" s="87" t="s">
        <v>2924</v>
      </c>
      <c r="C69" s="188" t="s">
        <v>2951</v>
      </c>
      <c r="D69" s="258"/>
      <c r="E69" s="37"/>
      <c r="F69" s="37"/>
      <c r="G69" s="37"/>
      <c r="H69" s="37"/>
      <c r="I69" s="37"/>
      <c r="J69" s="37"/>
      <c r="K69" s="37"/>
      <c r="L69" s="37"/>
      <c r="M69" s="37"/>
      <c r="N69" s="37"/>
      <c r="O69" s="37"/>
      <c r="P69" s="37"/>
      <c r="Q69" s="37"/>
      <c r="R69" s="37"/>
      <c r="S69" s="37"/>
      <c r="T69" s="37"/>
      <c r="U69" s="37"/>
    </row>
    <row r="70" spans="1:21" ht="24" x14ac:dyDescent="0.2">
      <c r="A70" s="116" t="s">
        <v>2283</v>
      </c>
      <c r="B70" s="117" t="s">
        <v>2952</v>
      </c>
      <c r="C70" s="188" t="s">
        <v>2953</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2918</v>
      </c>
      <c r="C71" s="188" t="s">
        <v>2954</v>
      </c>
      <c r="D71" s="258"/>
      <c r="E71" s="37"/>
      <c r="F71" s="37"/>
      <c r="G71" s="37"/>
      <c r="H71" s="37"/>
      <c r="I71" s="37"/>
      <c r="J71" s="37"/>
      <c r="K71" s="37"/>
      <c r="L71" s="37"/>
      <c r="M71" s="37"/>
      <c r="N71" s="37"/>
      <c r="O71" s="37"/>
      <c r="P71" s="37"/>
      <c r="Q71" s="37"/>
      <c r="R71" s="37"/>
      <c r="S71" s="37"/>
      <c r="T71" s="37"/>
      <c r="U71" s="37"/>
    </row>
    <row r="72" spans="1:21" ht="12.75" customHeight="1" x14ac:dyDescent="0.2">
      <c r="A72" s="86"/>
      <c r="B72" s="87" t="s">
        <v>2920</v>
      </c>
      <c r="C72" s="188" t="s">
        <v>2955</v>
      </c>
      <c r="D72" s="258"/>
      <c r="E72" s="37"/>
      <c r="F72" s="37"/>
      <c r="G72" s="37"/>
      <c r="H72" s="37"/>
      <c r="I72" s="37"/>
      <c r="J72" s="37"/>
      <c r="K72" s="37"/>
      <c r="L72" s="37"/>
      <c r="M72" s="37"/>
      <c r="N72" s="37"/>
      <c r="O72" s="37"/>
      <c r="P72" s="37"/>
      <c r="Q72" s="37"/>
      <c r="R72" s="37"/>
      <c r="S72" s="37"/>
      <c r="T72" s="37"/>
      <c r="U72" s="37"/>
    </row>
    <row r="73" spans="1:21" ht="12.75" customHeight="1" x14ac:dyDescent="0.2">
      <c r="A73" s="86"/>
      <c r="B73" s="87" t="s">
        <v>2922</v>
      </c>
      <c r="C73" s="188" t="s">
        <v>2956</v>
      </c>
      <c r="D73" s="258"/>
      <c r="E73" s="37"/>
      <c r="F73" s="37"/>
      <c r="G73" s="37"/>
      <c r="H73" s="37"/>
      <c r="I73" s="37"/>
      <c r="J73" s="37"/>
      <c r="K73" s="37"/>
      <c r="L73" s="37"/>
      <c r="M73" s="37"/>
      <c r="N73" s="37"/>
      <c r="O73" s="37"/>
      <c r="P73" s="37"/>
      <c r="Q73" s="37"/>
      <c r="R73" s="37"/>
      <c r="S73" s="37"/>
      <c r="T73" s="37"/>
      <c r="U73" s="37"/>
    </row>
    <row r="74" spans="1:21" ht="12.75" customHeight="1" x14ac:dyDescent="0.2">
      <c r="A74" s="86"/>
      <c r="B74" s="87" t="s">
        <v>2924</v>
      </c>
      <c r="C74" s="188" t="s">
        <v>2957</v>
      </c>
      <c r="D74" s="258"/>
      <c r="E74" s="37"/>
      <c r="F74" s="37"/>
      <c r="G74" s="37"/>
      <c r="H74" s="37"/>
      <c r="I74" s="37"/>
      <c r="J74" s="37"/>
      <c r="K74" s="37"/>
      <c r="L74" s="37"/>
      <c r="M74" s="37"/>
      <c r="N74" s="37"/>
      <c r="O74" s="37"/>
      <c r="P74" s="37"/>
      <c r="Q74" s="37"/>
      <c r="R74" s="37"/>
      <c r="S74" s="37"/>
      <c r="T74" s="37"/>
      <c r="U74" s="37"/>
    </row>
    <row r="75" spans="1:21" ht="12.75" customHeight="1" x14ac:dyDescent="0.2">
      <c r="A75" s="116" t="s">
        <v>2285</v>
      </c>
      <c r="B75" s="117" t="s">
        <v>2958</v>
      </c>
      <c r="C75" s="188" t="s">
        <v>2959</v>
      </c>
      <c r="D75" s="40">
        <f>SUM(D76:D79)</f>
        <v>2462.58</v>
      </c>
      <c r="E75" s="37"/>
      <c r="F75" s="37"/>
      <c r="G75" s="37"/>
      <c r="H75" s="37"/>
      <c r="I75" s="37"/>
      <c r="J75" s="37"/>
      <c r="K75" s="37"/>
      <c r="L75" s="37"/>
      <c r="M75" s="37"/>
      <c r="N75" s="37"/>
      <c r="O75" s="37"/>
      <c r="P75" s="37"/>
      <c r="Q75" s="37"/>
      <c r="R75" s="37"/>
      <c r="S75" s="37"/>
      <c r="T75" s="37"/>
      <c r="U75" s="37"/>
    </row>
    <row r="76" spans="1:21" ht="12.75" customHeight="1" x14ac:dyDescent="0.2">
      <c r="A76" s="86"/>
      <c r="B76" s="87" t="s">
        <v>2918</v>
      </c>
      <c r="C76" s="188" t="s">
        <v>2960</v>
      </c>
      <c r="D76" s="258">
        <v>1822.58</v>
      </c>
      <c r="E76" s="37"/>
      <c r="F76" s="37"/>
      <c r="G76" s="37"/>
      <c r="H76" s="37"/>
      <c r="I76" s="37"/>
      <c r="J76" s="37"/>
      <c r="K76" s="37"/>
      <c r="L76" s="37"/>
      <c r="M76" s="37"/>
      <c r="N76" s="37"/>
      <c r="O76" s="37"/>
      <c r="P76" s="37"/>
      <c r="Q76" s="37"/>
      <c r="R76" s="37"/>
      <c r="S76" s="37"/>
      <c r="T76" s="37"/>
      <c r="U76" s="37"/>
    </row>
    <row r="77" spans="1:21" ht="12.75" customHeight="1" x14ac:dyDescent="0.2">
      <c r="A77" s="86"/>
      <c r="B77" s="87" t="s">
        <v>2920</v>
      </c>
      <c r="C77" s="188" t="s">
        <v>2961</v>
      </c>
      <c r="D77" s="258">
        <v>0</v>
      </c>
      <c r="E77" s="37"/>
      <c r="F77" s="37"/>
      <c r="G77" s="37"/>
      <c r="H77" s="37"/>
      <c r="I77" s="37"/>
      <c r="J77" s="37"/>
      <c r="K77" s="37"/>
      <c r="L77" s="37"/>
      <c r="M77" s="37"/>
      <c r="N77" s="37"/>
      <c r="O77" s="37"/>
      <c r="P77" s="37"/>
      <c r="Q77" s="37"/>
      <c r="R77" s="37"/>
      <c r="S77" s="37"/>
      <c r="T77" s="37"/>
      <c r="U77" s="37"/>
    </row>
    <row r="78" spans="1:21" ht="12.75" customHeight="1" x14ac:dyDescent="0.2">
      <c r="A78" s="86"/>
      <c r="B78" s="87" t="s">
        <v>2922</v>
      </c>
      <c r="C78" s="188" t="s">
        <v>2962</v>
      </c>
      <c r="D78" s="258">
        <v>0</v>
      </c>
      <c r="E78" s="37"/>
      <c r="F78" s="37"/>
      <c r="G78" s="37"/>
      <c r="H78" s="37"/>
      <c r="I78" s="37"/>
      <c r="J78" s="37"/>
      <c r="K78" s="37"/>
      <c r="L78" s="37"/>
      <c r="M78" s="37"/>
      <c r="N78" s="37"/>
      <c r="O78" s="37"/>
      <c r="P78" s="37"/>
      <c r="Q78" s="37"/>
      <c r="R78" s="37"/>
      <c r="S78" s="37"/>
      <c r="T78" s="37"/>
      <c r="U78" s="37"/>
    </row>
    <row r="79" spans="1:21" ht="12.75" customHeight="1" x14ac:dyDescent="0.2">
      <c r="A79" s="116"/>
      <c r="B79" s="87" t="s">
        <v>2924</v>
      </c>
      <c r="C79" s="188" t="s">
        <v>2963</v>
      </c>
      <c r="D79" s="258">
        <v>640</v>
      </c>
      <c r="E79" s="37"/>
      <c r="F79" s="37"/>
      <c r="G79" s="37"/>
      <c r="H79" s="37"/>
      <c r="I79" s="37"/>
      <c r="J79" s="37"/>
      <c r="K79" s="37"/>
      <c r="L79" s="37"/>
      <c r="M79" s="37"/>
      <c r="N79" s="37"/>
      <c r="O79" s="37"/>
      <c r="P79" s="37"/>
      <c r="Q79" s="37"/>
      <c r="R79" s="37"/>
      <c r="S79" s="37"/>
      <c r="T79" s="37"/>
      <c r="U79" s="37"/>
    </row>
    <row r="80" spans="1:21" ht="24" x14ac:dyDescent="0.2">
      <c r="A80" s="116" t="s">
        <v>2287</v>
      </c>
      <c r="B80" s="205" t="s">
        <v>2964</v>
      </c>
      <c r="C80" s="188" t="s">
        <v>2965</v>
      </c>
      <c r="D80" s="40">
        <f>SUM(D81:D84)</f>
        <v>200588.06</v>
      </c>
      <c r="E80" s="37"/>
      <c r="F80" s="37"/>
      <c r="G80" s="37"/>
      <c r="H80" s="37"/>
      <c r="I80" s="37"/>
      <c r="J80" s="37"/>
      <c r="K80" s="37"/>
      <c r="L80" s="37"/>
      <c r="M80" s="37"/>
      <c r="N80" s="37"/>
      <c r="O80" s="37"/>
      <c r="P80" s="37"/>
      <c r="Q80" s="37"/>
      <c r="R80" s="37"/>
      <c r="S80" s="37"/>
      <c r="T80" s="37"/>
      <c r="U80" s="37"/>
    </row>
    <row r="81" spans="1:21" ht="12.75" customHeight="1" x14ac:dyDescent="0.2">
      <c r="A81" s="116"/>
      <c r="B81" s="87" t="s">
        <v>2918</v>
      </c>
      <c r="C81" s="188" t="s">
        <v>2966</v>
      </c>
      <c r="D81" s="258">
        <v>118000</v>
      </c>
      <c r="E81" s="37"/>
      <c r="F81" s="37"/>
      <c r="G81" s="37"/>
      <c r="H81" s="37"/>
      <c r="I81" s="37"/>
      <c r="J81" s="37"/>
      <c r="K81" s="37"/>
      <c r="L81" s="37"/>
      <c r="M81" s="37"/>
      <c r="N81" s="37"/>
      <c r="O81" s="37"/>
      <c r="P81" s="37"/>
      <c r="Q81" s="37"/>
      <c r="R81" s="37"/>
      <c r="S81" s="37"/>
      <c r="T81" s="37"/>
      <c r="U81" s="37"/>
    </row>
    <row r="82" spans="1:21" ht="12.75" customHeight="1" x14ac:dyDescent="0.2">
      <c r="A82" s="116"/>
      <c r="B82" s="87" t="s">
        <v>2920</v>
      </c>
      <c r="C82" s="188" t="s">
        <v>2967</v>
      </c>
      <c r="D82" s="258">
        <v>0</v>
      </c>
      <c r="E82" s="37"/>
      <c r="F82" s="37"/>
      <c r="G82" s="37"/>
      <c r="H82" s="37"/>
      <c r="I82" s="37"/>
      <c r="J82" s="37"/>
      <c r="K82" s="37"/>
      <c r="L82" s="37"/>
      <c r="M82" s="37"/>
      <c r="N82" s="37"/>
      <c r="O82" s="37"/>
      <c r="P82" s="37"/>
      <c r="Q82" s="37"/>
      <c r="R82" s="37"/>
      <c r="S82" s="37"/>
      <c r="T82" s="37"/>
      <c r="U82" s="37"/>
    </row>
    <row r="83" spans="1:21" ht="12.75" customHeight="1" x14ac:dyDescent="0.2">
      <c r="A83" s="116"/>
      <c r="B83" s="87" t="s">
        <v>2922</v>
      </c>
      <c r="C83" s="188" t="s">
        <v>2968</v>
      </c>
      <c r="D83" s="258">
        <v>20750.669999999998</v>
      </c>
      <c r="E83" s="37"/>
      <c r="F83" s="37"/>
      <c r="G83" s="37"/>
      <c r="H83" s="37"/>
      <c r="I83" s="37"/>
      <c r="J83" s="37"/>
      <c r="K83" s="37"/>
      <c r="L83" s="37"/>
      <c r="M83" s="37"/>
      <c r="N83" s="37"/>
      <c r="O83" s="37"/>
      <c r="P83" s="37"/>
      <c r="Q83" s="37"/>
      <c r="R83" s="37"/>
      <c r="S83" s="37"/>
      <c r="T83" s="37"/>
      <c r="U83" s="37"/>
    </row>
    <row r="84" spans="1:21" ht="12.75" customHeight="1" x14ac:dyDescent="0.2">
      <c r="A84" s="116"/>
      <c r="B84" s="87" t="s">
        <v>2924</v>
      </c>
      <c r="C84" s="188" t="s">
        <v>2969</v>
      </c>
      <c r="D84" s="258">
        <v>61837.39</v>
      </c>
      <c r="E84" s="37"/>
      <c r="F84" s="37"/>
      <c r="G84" s="37"/>
      <c r="H84" s="37"/>
      <c r="I84" s="37"/>
      <c r="J84" s="37"/>
      <c r="K84" s="37"/>
      <c r="L84" s="37"/>
      <c r="M84" s="37"/>
      <c r="N84" s="37"/>
      <c r="O84" s="37"/>
      <c r="P84" s="37"/>
      <c r="Q84" s="37"/>
      <c r="R84" s="37"/>
      <c r="S84" s="37"/>
      <c r="T84" s="37"/>
      <c r="U84" s="37"/>
    </row>
    <row r="85" spans="1:21" ht="12.75" customHeight="1" x14ac:dyDescent="0.2">
      <c r="A85" s="116" t="s">
        <v>2289</v>
      </c>
      <c r="B85" s="205" t="s">
        <v>2970</v>
      </c>
      <c r="C85" s="188" t="s">
        <v>2971</v>
      </c>
      <c r="D85" s="40">
        <f>SUM(D86:D89)</f>
        <v>126081.62</v>
      </c>
      <c r="E85" s="37"/>
      <c r="F85" s="37"/>
      <c r="G85" s="37"/>
      <c r="H85" s="37"/>
      <c r="I85" s="37"/>
      <c r="J85" s="37"/>
      <c r="K85" s="37"/>
      <c r="L85" s="37"/>
      <c r="M85" s="37"/>
      <c r="N85" s="37"/>
      <c r="O85" s="37"/>
      <c r="P85" s="37"/>
      <c r="Q85" s="37"/>
      <c r="R85" s="37"/>
      <c r="S85" s="37"/>
      <c r="T85" s="37"/>
      <c r="U85" s="37"/>
    </row>
    <row r="86" spans="1:21" ht="12.75" customHeight="1" x14ac:dyDescent="0.2">
      <c r="A86" s="116"/>
      <c r="B86" s="87" t="s">
        <v>2918</v>
      </c>
      <c r="C86" s="188" t="s">
        <v>2972</v>
      </c>
      <c r="D86" s="258">
        <v>120868.93</v>
      </c>
      <c r="E86" s="37"/>
      <c r="F86" s="37"/>
      <c r="G86" s="37"/>
      <c r="H86" s="37"/>
      <c r="I86" s="37"/>
      <c r="J86" s="37"/>
      <c r="K86" s="37"/>
      <c r="L86" s="37"/>
      <c r="M86" s="37"/>
      <c r="N86" s="37"/>
      <c r="O86" s="37"/>
      <c r="P86" s="37"/>
      <c r="Q86" s="37"/>
      <c r="R86" s="37"/>
      <c r="S86" s="37"/>
      <c r="T86" s="37"/>
      <c r="U86" s="37"/>
    </row>
    <row r="87" spans="1:21" ht="12.75" customHeight="1" x14ac:dyDescent="0.2">
      <c r="A87" s="116"/>
      <c r="B87" s="87" t="s">
        <v>2920</v>
      </c>
      <c r="C87" s="188" t="s">
        <v>2973</v>
      </c>
      <c r="D87" s="258">
        <v>531.74</v>
      </c>
      <c r="E87" s="37"/>
      <c r="F87" s="37"/>
      <c r="G87" s="37"/>
      <c r="H87" s="37"/>
      <c r="I87" s="37"/>
      <c r="J87" s="37"/>
      <c r="K87" s="37"/>
      <c r="L87" s="37"/>
      <c r="M87" s="37"/>
      <c r="N87" s="37"/>
      <c r="O87" s="37"/>
      <c r="P87" s="37"/>
      <c r="Q87" s="37"/>
      <c r="R87" s="37"/>
      <c r="S87" s="37"/>
      <c r="T87" s="37"/>
      <c r="U87" s="37"/>
    </row>
    <row r="88" spans="1:21" ht="12.75" customHeight="1" x14ac:dyDescent="0.2">
      <c r="A88" s="116"/>
      <c r="B88" s="87" t="s">
        <v>2922</v>
      </c>
      <c r="C88" s="188" t="s">
        <v>2974</v>
      </c>
      <c r="D88" s="258">
        <v>0</v>
      </c>
      <c r="E88" s="37"/>
      <c r="F88" s="37"/>
      <c r="G88" s="37"/>
      <c r="H88" s="37"/>
      <c r="I88" s="37"/>
      <c r="J88" s="37"/>
      <c r="K88" s="37"/>
      <c r="L88" s="37"/>
      <c r="M88" s="37"/>
      <c r="N88" s="37"/>
      <c r="O88" s="37"/>
      <c r="P88" s="37"/>
      <c r="Q88" s="37"/>
      <c r="R88" s="37"/>
      <c r="S88" s="37"/>
      <c r="T88" s="37"/>
      <c r="U88" s="37"/>
    </row>
    <row r="89" spans="1:21" ht="12.75" customHeight="1" x14ac:dyDescent="0.2">
      <c r="A89" s="116"/>
      <c r="B89" s="87" t="s">
        <v>2924</v>
      </c>
      <c r="C89" s="188" t="s">
        <v>2975</v>
      </c>
      <c r="D89" s="258">
        <v>4680.95</v>
      </c>
      <c r="E89" s="37"/>
      <c r="F89" s="37"/>
      <c r="G89" s="37"/>
      <c r="H89" s="37"/>
      <c r="I89" s="37"/>
      <c r="J89" s="37"/>
      <c r="K89" s="37"/>
      <c r="L89" s="37"/>
      <c r="M89" s="37"/>
      <c r="N89" s="37"/>
      <c r="O89" s="37"/>
      <c r="P89" s="37"/>
      <c r="Q89" s="37"/>
      <c r="R89" s="37"/>
      <c r="S89" s="37"/>
      <c r="T89" s="37"/>
      <c r="U89" s="37"/>
    </row>
    <row r="90" spans="1:21" ht="12.75" customHeight="1" x14ac:dyDescent="0.2">
      <c r="A90" s="116" t="s">
        <v>2291</v>
      </c>
      <c r="B90" s="117" t="s">
        <v>2976</v>
      </c>
      <c r="C90" s="188" t="s">
        <v>2977</v>
      </c>
      <c r="D90" s="40">
        <f>SUM(D91:D94)</f>
        <v>269893.75</v>
      </c>
      <c r="E90" s="37"/>
      <c r="F90" s="37"/>
      <c r="G90" s="37"/>
      <c r="H90" s="37"/>
      <c r="I90" s="37"/>
      <c r="J90" s="37"/>
      <c r="K90" s="37"/>
      <c r="L90" s="37"/>
      <c r="M90" s="37"/>
      <c r="N90" s="37"/>
      <c r="O90" s="37"/>
      <c r="P90" s="37"/>
      <c r="Q90" s="37"/>
      <c r="R90" s="37"/>
      <c r="S90" s="37"/>
      <c r="T90" s="37"/>
      <c r="U90" s="37"/>
    </row>
    <row r="91" spans="1:21" ht="12.75" customHeight="1" x14ac:dyDescent="0.2">
      <c r="A91" s="116"/>
      <c r="B91" s="87" t="s">
        <v>2918</v>
      </c>
      <c r="C91" s="188" t="s">
        <v>2978</v>
      </c>
      <c r="D91" s="258">
        <v>105500</v>
      </c>
      <c r="E91" s="37"/>
      <c r="F91" s="37"/>
      <c r="G91" s="37"/>
      <c r="H91" s="37"/>
      <c r="I91" s="37"/>
      <c r="J91" s="37"/>
      <c r="K91" s="37"/>
      <c r="L91" s="37"/>
      <c r="M91" s="37"/>
      <c r="N91" s="37"/>
      <c r="O91" s="37"/>
      <c r="P91" s="37"/>
      <c r="Q91" s="37"/>
      <c r="R91" s="37"/>
      <c r="S91" s="37"/>
      <c r="T91" s="37"/>
      <c r="U91" s="37"/>
    </row>
    <row r="92" spans="1:21" ht="12.75" customHeight="1" x14ac:dyDescent="0.2">
      <c r="A92" s="116"/>
      <c r="B92" s="87" t="s">
        <v>2920</v>
      </c>
      <c r="C92" s="188" t="s">
        <v>2979</v>
      </c>
      <c r="D92" s="258">
        <v>58393.75</v>
      </c>
      <c r="E92" s="37"/>
      <c r="F92" s="37"/>
      <c r="G92" s="37"/>
      <c r="H92" s="37"/>
      <c r="I92" s="37"/>
      <c r="J92" s="37"/>
      <c r="K92" s="37"/>
      <c r="L92" s="37"/>
      <c r="M92" s="37"/>
      <c r="N92" s="37"/>
      <c r="O92" s="37"/>
      <c r="P92" s="37"/>
      <c r="Q92" s="37"/>
      <c r="R92" s="37"/>
      <c r="S92" s="37"/>
      <c r="T92" s="37"/>
      <c r="U92" s="37"/>
    </row>
    <row r="93" spans="1:21" ht="12.75" customHeight="1" x14ac:dyDescent="0.2">
      <c r="A93" s="86"/>
      <c r="B93" s="87" t="s">
        <v>2922</v>
      </c>
      <c r="C93" s="188" t="s">
        <v>2980</v>
      </c>
      <c r="D93" s="258">
        <v>0</v>
      </c>
      <c r="E93" s="37"/>
      <c r="F93" s="37"/>
      <c r="G93" s="37"/>
      <c r="H93" s="37"/>
      <c r="I93" s="37"/>
      <c r="J93" s="37"/>
      <c r="K93" s="37"/>
      <c r="L93" s="37"/>
      <c r="M93" s="37"/>
      <c r="N93" s="37"/>
      <c r="O93" s="37"/>
      <c r="P93" s="37"/>
      <c r="Q93" s="37"/>
      <c r="R93" s="37"/>
      <c r="S93" s="37"/>
      <c r="T93" s="37"/>
      <c r="U93" s="37"/>
    </row>
    <row r="94" spans="1:21" ht="12.75" customHeight="1" x14ac:dyDescent="0.2">
      <c r="A94" s="86"/>
      <c r="B94" s="87" t="s">
        <v>2924</v>
      </c>
      <c r="C94" s="188" t="s">
        <v>2981</v>
      </c>
      <c r="D94" s="258">
        <v>106000</v>
      </c>
      <c r="E94" s="37"/>
      <c r="F94" s="37"/>
      <c r="G94" s="37"/>
      <c r="H94" s="37"/>
      <c r="I94" s="37"/>
      <c r="J94" s="37"/>
      <c r="K94" s="37"/>
      <c r="L94" s="37"/>
      <c r="M94" s="37"/>
      <c r="N94" s="37"/>
      <c r="O94" s="37"/>
      <c r="P94" s="37"/>
      <c r="Q94" s="37"/>
      <c r="R94" s="37"/>
      <c r="S94" s="37"/>
      <c r="T94" s="37"/>
      <c r="U94" s="37"/>
    </row>
    <row r="95" spans="1:21" ht="36" x14ac:dyDescent="0.2">
      <c r="A95" s="116" t="s">
        <v>2875</v>
      </c>
      <c r="B95" s="117" t="s">
        <v>2982</v>
      </c>
      <c r="C95" s="188" t="s">
        <v>2983</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2878</v>
      </c>
      <c r="C96" s="188" t="s">
        <v>2984</v>
      </c>
      <c r="D96" s="258"/>
      <c r="E96" s="37"/>
      <c r="F96" s="37"/>
      <c r="G96" s="37"/>
      <c r="H96" s="37"/>
      <c r="I96" s="37"/>
      <c r="J96" s="37"/>
      <c r="K96" s="37"/>
      <c r="L96" s="37"/>
      <c r="M96" s="37"/>
      <c r="N96" s="37"/>
      <c r="O96" s="37"/>
      <c r="P96" s="37"/>
      <c r="Q96" s="37"/>
      <c r="R96" s="37"/>
      <c r="S96" s="37"/>
      <c r="T96" s="37"/>
      <c r="U96" s="37"/>
    </row>
    <row r="97" spans="1:21" ht="12.75" customHeight="1" x14ac:dyDescent="0.2">
      <c r="A97" s="86" t="s">
        <v>2880</v>
      </c>
      <c r="B97" s="87" t="s">
        <v>2304</v>
      </c>
      <c r="C97" s="188" t="s">
        <v>2985</v>
      </c>
      <c r="D97" s="258"/>
      <c r="E97" s="37"/>
      <c r="F97" s="37"/>
      <c r="G97" s="37"/>
      <c r="H97" s="37"/>
      <c r="I97" s="37"/>
      <c r="J97" s="37"/>
      <c r="K97" s="37"/>
      <c r="L97" s="37"/>
      <c r="M97" s="37"/>
      <c r="N97" s="37"/>
      <c r="O97" s="37"/>
      <c r="P97" s="37"/>
      <c r="Q97" s="37"/>
      <c r="R97" s="37"/>
      <c r="S97" s="37"/>
      <c r="T97" s="37"/>
      <c r="U97" s="37"/>
    </row>
    <row r="98" spans="1:21" ht="12.75" customHeight="1" x14ac:dyDescent="0.2">
      <c r="A98" s="86" t="s">
        <v>2882</v>
      </c>
      <c r="B98" s="87" t="s">
        <v>2308</v>
      </c>
      <c r="C98" s="188" t="s">
        <v>2986</v>
      </c>
      <c r="D98" s="258"/>
      <c r="E98" s="37"/>
      <c r="F98" s="37"/>
      <c r="G98" s="37"/>
      <c r="H98" s="37"/>
      <c r="I98" s="37"/>
      <c r="J98" s="37"/>
      <c r="K98" s="37"/>
      <c r="L98" s="37"/>
      <c r="M98" s="37"/>
      <c r="N98" s="37"/>
      <c r="O98" s="37"/>
      <c r="P98" s="37"/>
      <c r="Q98" s="37"/>
      <c r="R98" s="37"/>
      <c r="S98" s="37"/>
      <c r="T98" s="37"/>
      <c r="U98" s="37"/>
    </row>
    <row r="99" spans="1:21" ht="24" x14ac:dyDescent="0.2">
      <c r="A99" s="86" t="s">
        <v>2909</v>
      </c>
      <c r="B99" s="87" t="s">
        <v>2885</v>
      </c>
      <c r="C99" s="188" t="s">
        <v>2987</v>
      </c>
      <c r="D99" s="258">
        <v>0</v>
      </c>
      <c r="E99" s="37"/>
      <c r="F99" s="37"/>
      <c r="G99" s="37"/>
      <c r="H99" s="37"/>
      <c r="I99" s="37"/>
      <c r="J99" s="37"/>
      <c r="K99" s="37"/>
      <c r="L99" s="37"/>
      <c r="M99" s="37"/>
      <c r="N99" s="37"/>
      <c r="O99" s="37"/>
      <c r="P99" s="37"/>
      <c r="Q99" s="37"/>
      <c r="R99" s="37"/>
      <c r="S99" s="37"/>
      <c r="T99" s="37"/>
      <c r="U99" s="37"/>
    </row>
    <row r="100" spans="1:21" ht="24" x14ac:dyDescent="0.2">
      <c r="A100" s="86" t="s">
        <v>2887</v>
      </c>
      <c r="B100" s="87" t="s">
        <v>2888</v>
      </c>
      <c r="C100" s="188" t="s">
        <v>2988</v>
      </c>
      <c r="D100" s="258"/>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2989</v>
      </c>
      <c r="C101" s="188" t="s">
        <v>2990</v>
      </c>
      <c r="D101" s="40">
        <f>SUM(D102:D105)</f>
        <v>216038.44</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2860</v>
      </c>
      <c r="C102" s="188" t="s">
        <v>2991</v>
      </c>
      <c r="D102" s="258"/>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2267</v>
      </c>
      <c r="B103" s="87" t="s">
        <v>2841</v>
      </c>
      <c r="C103" s="188" t="s">
        <v>2992</v>
      </c>
      <c r="D103" s="258">
        <v>178844.38</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2291</v>
      </c>
      <c r="B104" s="87" t="s">
        <v>2292</v>
      </c>
      <c r="C104" s="188" t="s">
        <v>2993</v>
      </c>
      <c r="D104" s="258">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2875</v>
      </c>
      <c r="B105" s="235" t="s">
        <v>2994</v>
      </c>
      <c r="C105" s="189" t="s">
        <v>2995</v>
      </c>
      <c r="D105" s="259">
        <v>37194.06</v>
      </c>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14.1406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customWidth="1"/>
    <col min="17" max="22" width="14.42578125" style="50" customWidth="1"/>
    <col min="23" max="16384" width="14.42578125" style="50"/>
  </cols>
  <sheetData>
    <row r="1" spans="1:16" ht="12.75" hidden="1" customHeight="1" x14ac:dyDescent="0.2">
      <c r="A1" s="372" t="s">
        <v>2854</v>
      </c>
      <c r="B1" s="367"/>
      <c r="C1" s="367"/>
      <c r="D1" s="367"/>
      <c r="E1" s="73" t="s">
        <v>2996</v>
      </c>
      <c r="F1" s="73"/>
      <c r="G1" s="73"/>
      <c r="H1" s="73"/>
      <c r="I1" s="73"/>
      <c r="J1" s="73"/>
      <c r="K1" s="73"/>
      <c r="L1" s="73"/>
      <c r="M1" s="73"/>
      <c r="N1" s="73"/>
      <c r="O1" s="73"/>
      <c r="P1" s="73"/>
    </row>
    <row r="2" spans="1:16" ht="37.5" customHeight="1" x14ac:dyDescent="0.2">
      <c r="A2" s="372" t="s">
        <v>2997</v>
      </c>
      <c r="B2" s="367"/>
      <c r="C2" s="367"/>
      <c r="D2" s="367"/>
    </row>
    <row r="3" spans="1:16" ht="29.25" customHeight="1" x14ac:dyDescent="0.2">
      <c r="A3" s="127" t="s">
        <v>2998</v>
      </c>
      <c r="B3" s="128" t="s">
        <v>2999</v>
      </c>
      <c r="C3" s="129" t="s">
        <v>3000</v>
      </c>
      <c r="D3" s="125"/>
      <c r="E3" s="126">
        <f>E4+E14+E19+E275+E293+E296+E298</f>
        <v>0</v>
      </c>
      <c r="F3" s="126">
        <f>F4+F14+F19+F275+F293+F296+F298</f>
        <v>6</v>
      </c>
      <c r="G3" s="126">
        <f>IF(RefStr!C12&lt;&gt;"",INT(VALUE(MID(RefStr!C12,1,4))),0)</f>
        <v>2022</v>
      </c>
      <c r="H3" s="130">
        <f>IF(RefStr!C12&lt;&gt;"",INT(VALUE(MID(RefStr!C12,6,2))),0)</f>
        <v>12</v>
      </c>
      <c r="I3" s="131">
        <f>RefStr!C10</f>
        <v>22</v>
      </c>
      <c r="J3" s="132" t="str">
        <f>RefStr!H7</f>
        <v>DA</v>
      </c>
      <c r="K3" s="130" t="str">
        <f>RefStr!H9</f>
        <v>DA</v>
      </c>
      <c r="L3" s="130" t="str">
        <f>RefStr!H10</f>
        <v>DA</v>
      </c>
      <c r="M3" s="130" t="str">
        <f>RefStr!H8</f>
        <v>DA</v>
      </c>
      <c r="N3" s="130" t="str">
        <f>RefStr!H11</f>
        <v>DA</v>
      </c>
      <c r="O3" s="133">
        <f>RefStr!C6</f>
        <v>31147</v>
      </c>
      <c r="P3" s="73"/>
    </row>
    <row r="4" spans="1:16" ht="19.5" customHeight="1" x14ac:dyDescent="0.2">
      <c r="A4" s="373" t="s">
        <v>3001</v>
      </c>
      <c r="B4" s="374"/>
      <c r="C4" s="375"/>
      <c r="D4" s="125"/>
      <c r="E4" s="73">
        <f t="shared" ref="E4:F4" si="0">SUM(E5:E13)</f>
        <v>0</v>
      </c>
      <c r="F4" s="73">
        <f t="shared" si="0"/>
        <v>0</v>
      </c>
      <c r="G4" s="73"/>
      <c r="H4" s="73"/>
      <c r="I4" s="134" t="s">
        <v>3002</v>
      </c>
      <c r="J4" s="134" t="s">
        <v>3003</v>
      </c>
      <c r="K4" s="134" t="s">
        <v>3004</v>
      </c>
      <c r="L4" s="73"/>
      <c r="M4" s="73"/>
      <c r="N4" s="73"/>
      <c r="O4" s="73"/>
      <c r="P4" s="73"/>
    </row>
    <row r="5" spans="1:16" ht="63.75" customHeight="1" x14ac:dyDescent="0.2">
      <c r="A5" s="135">
        <v>1</v>
      </c>
      <c r="B5" s="136" t="str">
        <f t="shared" ref="B5:B13" si="1">IF(E5=1,"Pogreška",IF(F5=1,"Provjera","O.K."))</f>
        <v>O.K.</v>
      </c>
      <c r="C5" s="137" t="s">
        <v>3005</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3006</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3007</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3008</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3009</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3010</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3011</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3012</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3013</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3014</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3015</v>
      </c>
      <c r="D15" s="125"/>
      <c r="E15" s="73">
        <f t="shared" ref="E15:E16" si="5">MAX(G15:K15)</f>
        <v>0</v>
      </c>
      <c r="F15" s="73">
        <f>MAX(L15:O15)</f>
        <v>0</v>
      </c>
      <c r="G15" s="126">
        <f>IF(AND(H3=12,J3="DA",M3="DA",OR(I3=11,I3=21,I3=22,I3=31,I3=41,I3=42),BILANCA!D170&lt;&gt;'PR-RAS'!D647),1,0)</f>
        <v>0</v>
      </c>
      <c r="H15" s="126">
        <f>IF(AND(H3=12,J3="DA",M3="DA",OR(I3=11,I3=21,I3=22,I3=31,I3=41,I3=42),BILANCA!E170&lt;&gt;'PR-RAS'!E647),1,0)</f>
        <v>0</v>
      </c>
      <c r="I15" s="73"/>
      <c r="J15" s="73"/>
      <c r="K15" s="73"/>
      <c r="L15" s="126">
        <f>IF(AND(H3=12,J3="DA",M3="DA",OR(I3=12,I3=13,I3=23),BILANCA!D170&lt;&gt;'PR-RAS'!D647),1,0)</f>
        <v>0</v>
      </c>
      <c r="M15" s="126">
        <f>IF(AND(H3=12,J3="DA",M3="DA",OR(I3=12,I3=13,I3=23),BILANCA!E170&lt;&gt;'PR-RAS'!E647),1,0)</f>
        <v>0</v>
      </c>
      <c r="N15" s="73"/>
      <c r="O15" s="73"/>
      <c r="P15" s="73"/>
    </row>
    <row r="16" spans="1:16" ht="42" customHeight="1" x14ac:dyDescent="0.2">
      <c r="A16" s="135">
        <v>2</v>
      </c>
      <c r="B16" s="136" t="str">
        <f t="shared" si="4"/>
        <v>O.K.</v>
      </c>
      <c r="C16" s="118" t="s">
        <v>3016</v>
      </c>
      <c r="D16" s="125"/>
      <c r="E16" s="73">
        <f t="shared" si="5"/>
        <v>0</v>
      </c>
      <c r="F16" s="73">
        <f>MAX(L16:O16)</f>
        <v>0</v>
      </c>
      <c r="G16" s="126">
        <f>IF(AND(H3=12,J3="DA",M3="DA",OR(I3=11,I3=21,I3=22,I3=31,I3=41,I3=42),BILANCA!D69&lt;&gt;'PR-RAS'!D652),1,0)</f>
        <v>0</v>
      </c>
      <c r="H16" s="126">
        <f>IF(AND(H3=12,J3="DA",M3="DA",OR(I3=11,I3=21,I3=22,I3=31,I3=41,I3=42),BILANCA!E69&lt;&gt;'PR-RAS'!E652),1,0)</f>
        <v>0</v>
      </c>
      <c r="I16" s="140"/>
      <c r="J16" s="73"/>
      <c r="K16" s="73"/>
      <c r="L16" s="126">
        <f>IF(AND(H3=12,J3="DA",M3="DA",OR(I3=12,I3=13,I3=23),BILANCA!D69&lt;&gt;'PR-RAS'!D652),1,0)</f>
        <v>0</v>
      </c>
      <c r="M16" s="126">
        <f>IF(AND(H3=12,J3="DA",M3="DA",OR(I3=12,I3=13,I3=23),BILANCA!E69&lt;&gt;'PR-RAS'!E652),1,0)</f>
        <v>0</v>
      </c>
      <c r="N16" s="73"/>
      <c r="O16" s="73"/>
      <c r="P16" s="73"/>
    </row>
    <row r="17" spans="1:16" ht="48.75" customHeight="1" x14ac:dyDescent="0.2">
      <c r="A17" s="135">
        <v>3</v>
      </c>
      <c r="B17" s="136" t="str">
        <f t="shared" si="4"/>
        <v>O.K.</v>
      </c>
      <c r="C17" s="118" t="s">
        <v>3017</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3018</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3019</v>
      </c>
      <c r="B19" s="370"/>
      <c r="C19" s="371"/>
      <c r="D19" s="125"/>
      <c r="E19" s="73">
        <f>SUM(E20:E274)</f>
        <v>0</v>
      </c>
      <c r="F19" s="73">
        <f>SUM(F20:F274)</f>
        <v>6</v>
      </c>
      <c r="G19" s="73"/>
      <c r="H19" s="73"/>
      <c r="I19" s="73"/>
      <c r="J19" s="73"/>
      <c r="K19" s="73"/>
      <c r="L19" s="73"/>
      <c r="M19" s="73"/>
      <c r="N19" s="73"/>
      <c r="O19" s="73"/>
      <c r="P19" s="73"/>
    </row>
    <row r="20" spans="1:16" ht="22.5" x14ac:dyDescent="0.2">
      <c r="A20" s="135">
        <v>1</v>
      </c>
      <c r="B20" s="136" t="str">
        <f>IF(E20=1,"Pogreška",IF(F20=1,"Provjera","O.K."))</f>
        <v>O.K.</v>
      </c>
      <c r="C20" s="118" t="s">
        <v>3020</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3021</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3022</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3023</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3024</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3025</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3026</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3027</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3028</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3029</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3030</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3031</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3032</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3033</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3034</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3035</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3036</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3037</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3038</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3039</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3040</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3041</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3042</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3043</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3044</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3045</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3046</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3047</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3048</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3049</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3050</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3051</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3052</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3053</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3054</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3055</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3056</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3057</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3058</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3059</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3060</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3061</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3062</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3063</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3064</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3065</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3066</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3067</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3068</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3069</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3070</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3071</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3072</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3073</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3074</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3075</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3076</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3077</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3078</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3079</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3080</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3081</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3082</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3083</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3084</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3085</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3086</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3087</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3088</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3089</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3090</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3091</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3092</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3093</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3094</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3095</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3096</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3097</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3098</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3099</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3100</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3101</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3102</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3103</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3104</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3105</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3106</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3107</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3108</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3109</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3110</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3111</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3112</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3113</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3114</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3115</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3116</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3117</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3118</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3119</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3120</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3121</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3122</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3123</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3124</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3125</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3126</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3127</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3128</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3129</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3130</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3131</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3132</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3133</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3134</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3135</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3136</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3137</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3138</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3139</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3140</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3141</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3142</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3143</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3144</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3145</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3146</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3147</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3148</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3149</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3150</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3151</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3152</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3153</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3154</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3155</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3156</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3157</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3158</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3159</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3160</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3161</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3162</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3163</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3164</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3165</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3166</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3167</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3168</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3169</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3170</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3171</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3172</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3173</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3174</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3175</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3176</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3177</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3178</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3179</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3180</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3181</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3182</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3183</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3184</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3185</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3186</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3187</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3188</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3189</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3190</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3191</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3192</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2" t="s">
        <v>3193</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3194</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3195</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3196</v>
      </c>
      <c r="D196" s="125"/>
      <c r="E196" s="73">
        <f t="shared" si="15"/>
        <v>0</v>
      </c>
      <c r="F196" s="73">
        <f t="shared" si="16"/>
        <v>0</v>
      </c>
      <c r="G196" s="73">
        <f>IF(AND(I3=23,MAX('PR-RAS'!D17:E22,'PR-RAS'!D26:E26,'PR-RAS'!D30:E30,'PR-RAS'!D32:E32,'PR-RAS'!D37:E39,'PR-RAS'!D45:E49,'PR-RAS'!D77:D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2" t="s">
        <v>3197</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3198</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3199</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3200</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3201</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3202</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3203</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3204</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3205</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3206</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3207</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3208</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3209</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3210</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3211</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3212</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Provjera</v>
      </c>
      <c r="C213" s="120" t="s">
        <v>3213</v>
      </c>
      <c r="D213" s="125"/>
      <c r="E213" s="73">
        <f t="shared" si="20"/>
        <v>0</v>
      </c>
      <c r="F213" s="73">
        <f t="shared" ref="F213:F274" si="21">MAX(L213:O213)</f>
        <v>1</v>
      </c>
      <c r="G213" s="73"/>
      <c r="H213" s="73"/>
      <c r="I213" s="73"/>
      <c r="J213" s="73"/>
      <c r="K213" s="73"/>
      <c r="L213" s="73">
        <f>IF(AND('PR-RAS'!D24&gt;0,'PR-RAS'!D658=0),1,0)</f>
        <v>1</v>
      </c>
      <c r="M213" s="73">
        <f>IF(AND('PR-RAS'!E24&gt;0,'PR-RAS'!E658=0),1,0)</f>
        <v>1</v>
      </c>
      <c r="N213" s="73"/>
      <c r="O213" s="73"/>
      <c r="P213" s="73"/>
    </row>
    <row r="214" spans="1:16" ht="30" customHeight="1" x14ac:dyDescent="0.2">
      <c r="A214" s="135">
        <v>177</v>
      </c>
      <c r="B214" s="136" t="str">
        <f t="shared" si="19"/>
        <v>O.K.</v>
      </c>
      <c r="C214" s="120" t="s">
        <v>3214</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3215</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3216</v>
      </c>
      <c r="D216" s="125"/>
      <c r="E216" s="73">
        <f t="shared" si="20"/>
        <v>0</v>
      </c>
      <c r="F216" s="73">
        <f t="shared" si="21"/>
        <v>1</v>
      </c>
      <c r="G216" s="73"/>
      <c r="H216" s="73"/>
      <c r="I216" s="73"/>
      <c r="J216" s="73"/>
      <c r="K216" s="73"/>
      <c r="L216" s="73">
        <f>IF(AND('PR-RAS'!D117&gt;0,SUM('PR-RAS'!D710:'PR-RAS'!D712)=0),1,0)</f>
        <v>1</v>
      </c>
      <c r="M216" s="73">
        <f>IF(AND('PR-RAS'!E117&gt;0,SUM('PR-RAS'!E710:'PR-RAS'!E712)=0),1,0)</f>
        <v>0</v>
      </c>
      <c r="N216" s="73"/>
      <c r="O216" s="73"/>
      <c r="P216" s="73"/>
    </row>
    <row r="217" spans="1:16" ht="30" customHeight="1" x14ac:dyDescent="0.2">
      <c r="A217" s="135">
        <v>180</v>
      </c>
      <c r="B217" s="136" t="str">
        <f t="shared" si="19"/>
        <v>O.K.</v>
      </c>
      <c r="C217" s="120" t="s">
        <v>3217</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Provjera</v>
      </c>
      <c r="C218" s="120" t="s">
        <v>3218</v>
      </c>
      <c r="D218" s="125"/>
      <c r="E218" s="73">
        <f t="shared" si="20"/>
        <v>0</v>
      </c>
      <c r="F218" s="73">
        <f t="shared" si="21"/>
        <v>1</v>
      </c>
      <c r="G218" s="73"/>
      <c r="H218" s="73"/>
      <c r="I218" s="73"/>
      <c r="J218" s="73"/>
      <c r="K218" s="73"/>
      <c r="L218" s="73">
        <f>IF(AND('PR-RAS'!D183&gt;0,'PR-RAS'!D720=0),1,0)</f>
        <v>1</v>
      </c>
      <c r="M218" s="73">
        <f>IF(AND('PR-RAS'!E183&gt;0,'PR-RAS'!E720=0),1,0)</f>
        <v>1</v>
      </c>
      <c r="N218" s="73"/>
      <c r="O218" s="73"/>
      <c r="P218" s="73"/>
    </row>
    <row r="219" spans="1:16" ht="32.25" customHeight="1" x14ac:dyDescent="0.2">
      <c r="A219" s="135">
        <v>182</v>
      </c>
      <c r="B219" s="136" t="str">
        <f t="shared" si="19"/>
        <v>O.K.</v>
      </c>
      <c r="C219" s="120" t="s">
        <v>3219</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Provjera</v>
      </c>
      <c r="C220" s="120" t="s">
        <v>3220</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3221</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3222</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3223</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3224</v>
      </c>
      <c r="D224" s="125"/>
      <c r="E224" s="73">
        <f t="shared" si="20"/>
        <v>0</v>
      </c>
      <c r="F224" s="73">
        <f t="shared" si="21"/>
        <v>1</v>
      </c>
      <c r="G224" s="73"/>
      <c r="H224" s="73"/>
      <c r="I224" s="73"/>
      <c r="J224" s="73"/>
      <c r="K224" s="73"/>
      <c r="L224" s="73">
        <f>IF(AND('PR-RAS'!D214&gt;0,'PR-RAS'!D758=0),1,0)</f>
        <v>1</v>
      </c>
      <c r="M224" s="73">
        <f>IF(AND('PR-RAS'!E214&gt;0,'PR-RAS'!E758=0),1,0)</f>
        <v>0</v>
      </c>
      <c r="N224" s="73"/>
      <c r="O224" s="73"/>
      <c r="P224" s="73"/>
    </row>
    <row r="225" spans="1:16" ht="15" customHeight="1" x14ac:dyDescent="0.2">
      <c r="A225" s="135">
        <v>188</v>
      </c>
      <c r="B225" s="136" t="str">
        <f t="shared" si="19"/>
        <v>O.K.</v>
      </c>
      <c r="C225" s="120" t="s">
        <v>3225</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Provjera</v>
      </c>
      <c r="C226" s="120" t="s">
        <v>3226</v>
      </c>
      <c r="D226" s="125"/>
      <c r="E226" s="73">
        <f t="shared" si="20"/>
        <v>0</v>
      </c>
      <c r="F226" s="73">
        <f t="shared" si="21"/>
        <v>1</v>
      </c>
      <c r="G226" s="73"/>
      <c r="H226" s="73"/>
      <c r="I226" s="73"/>
      <c r="J226" s="73"/>
      <c r="K226" s="73"/>
      <c r="L226" s="73">
        <f>IF(AND('PR-RAS'!D265&gt;0,'PR-RAS'!D829=0),1,0)</f>
        <v>1</v>
      </c>
      <c r="M226" s="73">
        <f>IF(AND('PR-RAS'!E265&gt;0,'PR-RAS'!E829=0),1,0)</f>
        <v>1</v>
      </c>
      <c r="N226" s="73"/>
      <c r="O226" s="73"/>
      <c r="P226" s="73"/>
    </row>
    <row r="227" spans="1:16" ht="33" customHeight="1" x14ac:dyDescent="0.2">
      <c r="A227" s="135">
        <v>190</v>
      </c>
      <c r="B227" s="136" t="str">
        <f t="shared" si="19"/>
        <v>O.K.</v>
      </c>
      <c r="C227" s="121" t="s">
        <v>3227</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3228</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3229</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3230</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3231</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3232</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3233</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3234</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3235</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3236</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3237</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3238</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3239</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3240</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3241</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3242</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3243</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3244</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3245</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3246</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3247</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3248</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3249</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3250</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3251</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3252</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3253</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3254</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3255</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3256</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3257</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3258</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3259</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3260</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3261</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3262</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3263</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3264</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3265</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3266</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3267</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3268</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3269</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3270</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3271</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3272</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3273</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3274</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31</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3275</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3276</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3277</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3278</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3279</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3280</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3281</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3282</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3283</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3284</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3285</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3286</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3287</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3288</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3289</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3290</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3291</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35</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3292</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3293</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34</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3292</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3294</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3292</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3295</v>
      </c>
    </row>
    <row r="1431" spans="10:12" ht="15.75" customHeight="1" x14ac:dyDescent="0.2"/>
    <row r="1432" spans="10:12" ht="15" customHeight="1" x14ac:dyDescent="0.2">
      <c r="K1432" s="49">
        <f>IF(ABS(OBVEZE!D42-OBVEZE!D43-OBVEZE!D101)&gt;0,1,0)</f>
        <v>1</v>
      </c>
    </row>
  </sheetData>
  <sheetProtection algorithmName="SHA-512" hashValue="riK34BONNjm3ijRl8V5zXhvk1B2qOTsM5vzGHAg1wwiKtSbjS3UFQffmOkRgEksseWreUdymUaQlb7U9XyaXHA==" saltValue="2Vh7rH1onGCid4sLi54usA=="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CDA4B0-AFCA-4129-A84E-1E3DCC03D356}">
  <ds:schemaRefs>
    <ds:schemaRef ds:uri="http://schemas.microsoft.com/sharepoint/v3/contenttype/forms"/>
  </ds:schemaRefs>
</ds:datastoreItem>
</file>

<file path=customXml/itemProps2.xml><?xml version="1.0" encoding="utf-8"?>
<ds:datastoreItem xmlns:ds="http://schemas.openxmlformats.org/officeDocument/2006/customXml" ds:itemID="{3A2D17F0-49DA-49AD-86A3-AA7E2C0CC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2023-02-28T17:43:45Z</cp:lastPrinted>
  <dcterms:created xsi:type="dcterms:W3CDTF">2022-04-01T05:14:30Z</dcterms:created>
  <dcterms:modified xsi:type="dcterms:W3CDTF">2023-02-28T18:46:06Z</dcterms:modified>
</cp:coreProperties>
</file>